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20" yWindow="8420" windowWidth="5300" windowHeight="5140" tabRatio="500" activeTab="0"/>
  </bookViews>
  <sheets>
    <sheet name="COMPROD.WK1" sheetId="1" r:id="rId1"/>
    <sheet name="6D1" sheetId="2" r:id="rId2"/>
    <sheet name="6D" sheetId="3" r:id="rId3"/>
    <sheet name="6C1" sheetId="4" r:id="rId4"/>
    <sheet name="6C" sheetId="5" r:id="rId5"/>
    <sheet name="6B1" sheetId="6" r:id="rId6"/>
    <sheet name="6B" sheetId="7" r:id="rId7"/>
    <sheet name="6A1" sheetId="8" r:id="rId8"/>
    <sheet name="6A" sheetId="9" r:id="rId9"/>
    <sheet name="5D" sheetId="10" r:id="rId10"/>
    <sheet name="5C" sheetId="11" r:id="rId11"/>
    <sheet name="5B" sheetId="12" r:id="rId12"/>
    <sheet name="5A" sheetId="13" r:id="rId13"/>
    <sheet name="4B1" sheetId="14" r:id="rId14"/>
    <sheet name="4B" sheetId="15" r:id="rId15"/>
    <sheet name="4A1" sheetId="16" r:id="rId16"/>
    <sheet name="4A" sheetId="17" r:id="rId17"/>
    <sheet name="3D" sheetId="18" r:id="rId18"/>
    <sheet name="3C" sheetId="19" r:id="rId19"/>
    <sheet name="3B" sheetId="20" r:id="rId20"/>
    <sheet name="3A" sheetId="21" r:id="rId21"/>
  </sheets>
  <definedNames>
    <definedName name="_xlnm.Print_Area" localSheetId="0">'COMPROD.WK1'!$AS$10:$AU$44</definedName>
    <definedName name="_xlnm.Print_Titles" localSheetId="0">'COMPROD.WK1'!$A:$A</definedName>
  </definedNames>
  <calcPr fullCalcOnLoad="1"/>
</workbook>
</file>

<file path=xl/sharedStrings.xml><?xml version="1.0" encoding="utf-8"?>
<sst xmlns="http://schemas.openxmlformats.org/spreadsheetml/2006/main" count="346" uniqueCount="55">
  <si>
    <t>Units used: spherical degrees (a construct for the model), normalized mm on the retinal surface, and degrees of visual angle calculated as per Drasdo and Fowler (1974)</t>
  </si>
  <si>
    <t>ret. (spherical) deg.</t>
  </si>
  <si>
    <t>ret. (spherical) deg.</t>
  </si>
  <si>
    <t>Rods, 4Meridians, all stats.xls</t>
  </si>
  <si>
    <t>COMPROD</t>
  </si>
  <si>
    <t>Mean densities of rods</t>
  </si>
  <si>
    <t>page 1</t>
  </si>
  <si>
    <t>page 2</t>
  </si>
  <si>
    <t>page 3</t>
  </si>
  <si>
    <t>page 4</t>
  </si>
  <si>
    <t>page 5</t>
  </si>
  <si>
    <t>8 Young normal adults H1-H7</t>
  </si>
  <si>
    <t>Input files created by COMPOSITE pgms using meridian sampling pattern</t>
  </si>
  <si>
    <t>Created 6/15/88.  Last modified: 8/15/89 by dm</t>
  </si>
  <si>
    <t>=</t>
  </si>
  <si>
    <t>RODS</t>
  </si>
  <si>
    <t>Ecc.</t>
  </si>
  <si>
    <t>Visual deg</t>
  </si>
  <si>
    <t>Area mag/r*r</t>
  </si>
  <si>
    <t>Norm. mm</t>
  </si>
  <si>
    <t>Temporal HM</t>
  </si>
  <si>
    <t>Superior VM</t>
  </si>
  <si>
    <t>Nasal HM</t>
  </si>
  <si>
    <t>Inferior VM</t>
  </si>
  <si>
    <t>Ratios</t>
  </si>
  <si>
    <t>(Drasdo)</t>
  </si>
  <si>
    <t>Sum</t>
  </si>
  <si>
    <t>SumSquares</t>
  </si>
  <si>
    <t>N</t>
  </si>
  <si>
    <t>Mean</t>
  </si>
  <si>
    <t>Log Mean density</t>
  </si>
  <si>
    <t>SumSqDev</t>
  </si>
  <si>
    <t>Variance</t>
  </si>
  <si>
    <t>SD</t>
  </si>
  <si>
    <t>CV</t>
  </si>
  <si>
    <t>SEM</t>
  </si>
  <si>
    <t>Log mean dens.</t>
  </si>
  <si>
    <t>Log mean density</t>
  </si>
  <si>
    <t>N/T</t>
  </si>
  <si>
    <t>S/I</t>
  </si>
  <si>
    <t>S/N</t>
  </si>
  <si>
    <t>-</t>
  </si>
  <si>
    <t>optic disk</t>
  </si>
  <si>
    <t>Rods</t>
  </si>
  <si>
    <t>Mean + SD</t>
  </si>
  <si>
    <t>Mean - SD</t>
  </si>
  <si>
    <t>Temporal</t>
  </si>
  <si>
    <t>Superior</t>
  </si>
  <si>
    <t>Nasal</t>
  </si>
  <si>
    <t>Inferior</t>
  </si>
  <si>
    <t>Density</t>
  </si>
  <si>
    <t>log density</t>
  </si>
  <si>
    <t>#/sq deg</t>
  </si>
  <si>
    <t>Created 5/20/10 from</t>
  </si>
  <si>
    <t>Original reference: Curcio, C. A., Sloan, K. R., Kalina, R. E., Hendrickson, A. E., 1990. Human photoreceptor topography. J Comp Neurol 292, 497-523.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</si>
</sst>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_)"/>
    <numFmt numFmtId="165" formatCode="0.00_)"/>
    <numFmt numFmtId="166" formatCode="0.00000000"/>
    <numFmt numFmtId="167" formatCode="0.00000"/>
    <numFmt numFmtId="168" formatCode="0.000000"/>
    <numFmt numFmtId="169" formatCode="0.000"/>
    <numFmt numFmtId="170" formatCode="0.0000"/>
    <numFmt numFmtId="171" formatCode="0.0000000"/>
    <numFmt numFmtId="172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'COMPROD.WK1'!$AJ$57:$AJ$69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'COMPROD.WK1'!$AK$57:$AK$69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59173573"/>
        <c:axId val="62800110"/>
      </c:scatterChart>
      <c:val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800110"/>
        <c:crosses val="autoZero"/>
        <c:crossBetween val="midCat"/>
        <c:dispUnits/>
      </c:valAx>
      <c:valAx>
        <c:axId val="62800110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357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Nasal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12665263"/>
        <c:axId val="46878504"/>
      </c:scatterChart>
      <c:valAx>
        <c:axId val="1266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878504"/>
        <c:crosses val="autoZero"/>
        <c:crossBetween val="midCat"/>
        <c:dispUnits/>
      </c:valAx>
      <c:valAx>
        <c:axId val="4687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19253353"/>
        <c:axId val="39062450"/>
      </c:scatterChart>
      <c:valAx>
        <c:axId val="1925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062450"/>
        <c:crosses val="autoZero"/>
        <c:crossBetween val="midCat"/>
        <c:dispUnits/>
      </c:valAx>
      <c:valAx>
        <c:axId val="3906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16017731"/>
        <c:axId val="9941852"/>
      </c:scatterChart>
      <c:valAx>
        <c:axId val="1601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941852"/>
        <c:crosses val="autoZero"/>
        <c:crossBetween val="midCat"/>
        <c:dispUnits/>
      </c:valAx>
      <c:valAx>
        <c:axId val="994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175"/>
          <c:y val="0.96525"/>
          <c:w val="0.084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22367805"/>
        <c:axId val="67092518"/>
      </c:scatterChart>
      <c:valAx>
        <c:axId val="2236780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7092518"/>
        <c:crosses val="autoZero"/>
        <c:crossBetween val="midCat"/>
        <c:dispUnits/>
      </c:valAx>
      <c:valAx>
        <c:axId val="67092518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66961751"/>
        <c:axId val="65784848"/>
      </c:scatterChart>
      <c:valAx>
        <c:axId val="6696175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84848"/>
        <c:crosses val="autoZero"/>
        <c:crossBetween val="midCat"/>
        <c:dispUnits/>
      </c:valAx>
      <c:valAx>
        <c:axId val="65784848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55192721"/>
        <c:axId val="26972442"/>
      </c:scatterChart>
      <c:valAx>
        <c:axId val="5519272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972442"/>
        <c:crosses val="autoZero"/>
        <c:crossBetween val="midCat"/>
        <c:dispUnits/>
      </c:valAx>
      <c:valAx>
        <c:axId val="26972442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41425387"/>
        <c:axId val="37284164"/>
      </c:scatterChart>
      <c:valAx>
        <c:axId val="4142538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284164"/>
        <c:crosses val="autoZero"/>
        <c:crossBetween val="midCat"/>
        <c:dispUnits/>
      </c:valAx>
      <c:valAx>
        <c:axId val="37284164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'COMPROD.WK1'!$R$57:$R$69</c:f>
              <c:numCache>
                <c:ptCount val="13"/>
                <c:pt idx="0">
                  <c:v>0</c:v>
                </c:pt>
                <c:pt idx="1">
                  <c:v>5.299232240100168</c:v>
                </c:pt>
                <c:pt idx="2">
                  <c:v>36.05489621108929</c:v>
                </c:pt>
                <c:pt idx="3">
                  <c:v>150.49328321860418</c:v>
                </c:pt>
                <c:pt idx="4">
                  <c:v>508.737104551008</c:v>
                </c:pt>
                <c:pt idx="5">
                  <c:v>1888.9387285900323</c:v>
                </c:pt>
                <c:pt idx="6">
                  <c:v>3312.2217673131845</c:v>
                </c:pt>
                <c:pt idx="7">
                  <c:v>4186.634599466857</c:v>
                </c:pt>
                <c:pt idx="8">
                  <c:v>4823.022868707384</c:v>
                </c:pt>
                <c:pt idx="9">
                  <c:v>5437.162820655001</c:v>
                </c:pt>
                <c:pt idx="10">
                  <c:v>5926.627683751609</c:v>
                </c:pt>
                <c:pt idx="11">
                  <c:v>6423.176883429433</c:v>
                </c:pt>
                <c:pt idx="12">
                  <c:v>6907.533703503334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'COMPROD.WK1'!$AL$57:$AL$69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12.775072249899939</c:v>
                </c:pt>
                <c:pt idx="3">
                  <c:v>77.9496380569037</c:v>
                </c:pt>
                <c:pt idx="4">
                  <c:v>348.674917333248</c:v>
                </c:pt>
                <c:pt idx="5">
                  <c:v>1490.8183147591778</c:v>
                </c:pt>
                <c:pt idx="6">
                  <c:v>2720.5671894194884</c:v>
                </c:pt>
                <c:pt idx="7">
                  <c:v>3486.0323115032406</c:v>
                </c:pt>
                <c:pt idx="8">
                  <c:v>3972.0184668948964</c:v>
                </c:pt>
                <c:pt idx="9">
                  <c:v>4442.209010814601</c:v>
                </c:pt>
                <c:pt idx="10">
                  <c:v>4925.003805155736</c:v>
                </c:pt>
                <c:pt idx="11">
                  <c:v>5389.051353607657</c:v>
                </c:pt>
                <c:pt idx="12">
                  <c:v>5866.807189972607</c:v>
                </c:pt>
              </c:numCache>
            </c:numRef>
          </c:yVal>
          <c:smooth val="0"/>
        </c:ser>
        <c:axId val="13157"/>
        <c:axId val="118414"/>
      </c:scatterChart>
      <c:valAx>
        <c:axId val="1315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414"/>
        <c:crosses val="autoZero"/>
        <c:crossBetween val="midCat"/>
        <c:dispUnits/>
      </c:valAx>
      <c:valAx>
        <c:axId val="11841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3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'COMPROD.WK1'!$R$69:$R$92</c:f>
              <c:numCache>
                <c:ptCount val="24"/>
                <c:pt idx="0">
                  <c:v>6907.533703503334</c:v>
                </c:pt>
                <c:pt idx="1">
                  <c:v>10657.65651668633</c:v>
                </c:pt>
                <c:pt idx="2">
                  <c:v>12254.790251677248</c:v>
                </c:pt>
                <c:pt idx="3">
                  <c:v>12182.879842553162</c:v>
                </c:pt>
                <c:pt idx="4">
                  <c:v>10988.658253337042</c:v>
                </c:pt>
                <c:pt idx="5">
                  <c:v>10289.069813952001</c:v>
                </c:pt>
                <c:pt idx="6">
                  <c:v>9968.64170073</c:v>
                </c:pt>
                <c:pt idx="7">
                  <c:v>9676.211879664</c:v>
                </c:pt>
                <c:pt idx="8">
                  <c:v>9265.076501806561</c:v>
                </c:pt>
                <c:pt idx="9">
                  <c:v>8702.5100040876</c:v>
                </c:pt>
                <c:pt idx="10">
                  <c:v>7989.079874218442</c:v>
                </c:pt>
                <c:pt idx="11">
                  <c:v>7134.187846903921</c:v>
                </c:pt>
                <c:pt idx="12">
                  <c:v>6264.760129449361</c:v>
                </c:pt>
                <c:pt idx="13">
                  <c:v>5480.87528508288</c:v>
                </c:pt>
                <c:pt idx="14">
                  <c:v>4805.74032610752</c:v>
                </c:pt>
                <c:pt idx="15">
                  <c:v>4116.34755724752</c:v>
                </c:pt>
                <c:pt idx="16">
                  <c:v>3370.34241776988</c:v>
                </c:pt>
                <c:pt idx="17">
                  <c:v>2121.9328922767204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'COMPROD.WK1'!$AL$69:$AL$92</c:f>
              <c:numCache>
                <c:ptCount val="24"/>
                <c:pt idx="0">
                  <c:v>5866.807189972607</c:v>
                </c:pt>
                <c:pt idx="1">
                  <c:v>10253.984211816625</c:v>
                </c:pt>
                <c:pt idx="2">
                  <c:v>11265.844782083761</c:v>
                </c:pt>
                <c:pt idx="3">
                  <c:v>11250.142808344832</c:v>
                </c:pt>
                <c:pt idx="4">
                  <c:v>10771.78544931924</c:v>
                </c:pt>
                <c:pt idx="5">
                  <c:v>10004.168457639</c:v>
                </c:pt>
                <c:pt idx="6">
                  <c:v>9628.4660003505</c:v>
                </c:pt>
                <c:pt idx="7">
                  <c:v>9083.606080032001</c:v>
                </c:pt>
                <c:pt idx="8">
                  <c:v>8544.96221298804</c:v>
                </c:pt>
                <c:pt idx="9">
                  <c:v>7821.93760166232</c:v>
                </c:pt>
                <c:pt idx="10">
                  <c:v>7026.807151334791</c:v>
                </c:pt>
                <c:pt idx="11">
                  <c:v>6239.35071639</c:v>
                </c:pt>
                <c:pt idx="12">
                  <c:v>5528.983851024481</c:v>
                </c:pt>
                <c:pt idx="13">
                  <c:v>4886.84365443648</c:v>
                </c:pt>
                <c:pt idx="14">
                  <c:v>4318.50128387616</c:v>
                </c:pt>
                <c:pt idx="15">
                  <c:v>3751.5992077519204</c:v>
                </c:pt>
                <c:pt idx="16">
                  <c:v>2781.7379617329602</c:v>
                </c:pt>
              </c:numCache>
            </c:numRef>
          </c:yVal>
          <c:smooth val="0"/>
        </c:ser>
        <c:axId val="1065727"/>
        <c:axId val="9591544"/>
      </c:scatterChart>
      <c:valAx>
        <c:axId val="106572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591544"/>
        <c:crosses val="autoZero"/>
        <c:crossBetween val="midCat"/>
        <c:dispUnits/>
      </c:valAx>
      <c:valAx>
        <c:axId val="959154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'COMPROD.WK1'!$H$57:$H$69</c:f>
              <c:numCache>
                <c:ptCount val="13"/>
                <c:pt idx="0">
                  <c:v>0</c:v>
                </c:pt>
                <c:pt idx="1">
                  <c:v>1.088498547151272</c:v>
                </c:pt>
                <c:pt idx="2">
                  <c:v>5.9368095360717135</c:v>
                </c:pt>
                <c:pt idx="3">
                  <c:v>82.47142494571105</c:v>
                </c:pt>
                <c:pt idx="4">
                  <c:v>311.8077578412864</c:v>
                </c:pt>
                <c:pt idx="5">
                  <c:v>1083.4393616496577</c:v>
                </c:pt>
                <c:pt idx="6">
                  <c:v>2164.8519864789846</c:v>
                </c:pt>
                <c:pt idx="7">
                  <c:v>2951.2621924079767</c:v>
                </c:pt>
                <c:pt idx="8">
                  <c:v>3643.158092600664</c:v>
                </c:pt>
                <c:pt idx="9">
                  <c:v>4288.238390721601</c:v>
                </c:pt>
                <c:pt idx="10">
                  <c:v>4822.3570973511605</c:v>
                </c:pt>
                <c:pt idx="11">
                  <c:v>5200.866737906113</c:v>
                </c:pt>
                <c:pt idx="12">
                  <c:v>5526.049388455944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'COMPROD.WK1'!$AB$57:$AB$69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1.9589910944736963</c:v>
                </c:pt>
                <c:pt idx="3">
                  <c:v>16.4504945090592</c:v>
                </c:pt>
                <c:pt idx="4">
                  <c:v>78.21557604496512</c:v>
                </c:pt>
                <c:pt idx="5">
                  <c:v>888.6843271260866</c:v>
                </c:pt>
                <c:pt idx="6">
                  <c:v>1803.7990009003681</c:v>
                </c:pt>
                <c:pt idx="7">
                  <c:v>2711.7518724255606</c:v>
                </c:pt>
                <c:pt idx="8">
                  <c:v>3496.4708978279523</c:v>
                </c:pt>
                <c:pt idx="9">
                  <c:v>4093.899677953201</c:v>
                </c:pt>
                <c:pt idx="10">
                  <c:v>4634.957846720448</c:v>
                </c:pt>
                <c:pt idx="11">
                  <c:v>5044.348188150769</c:v>
                </c:pt>
                <c:pt idx="12">
                  <c:v>5364.328391694215</c:v>
                </c:pt>
              </c:numCache>
            </c:numRef>
          </c:yVal>
          <c:smooth val="0"/>
        </c:ser>
        <c:axId val="19215033"/>
        <c:axId val="38717570"/>
      </c:scatterChart>
      <c:valAx>
        <c:axId val="1921503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717570"/>
        <c:crosses val="autoZero"/>
        <c:crossBetween val="midCat"/>
        <c:dispUnits/>
      </c:valAx>
      <c:valAx>
        <c:axId val="3871757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'COMPROD.WK1'!$AJ$57:$AJ$85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  <c:pt idx="13">
                  <c:v>140913.4776973116</c:v>
                </c:pt>
                <c:pt idx="14">
                  <c:v>153161.92732174293</c:v>
                </c:pt>
                <c:pt idx="15">
                  <c:v>150824.37944664372</c:v>
                </c:pt>
                <c:pt idx="16">
                  <c:v>144289.1549617773</c:v>
                </c:pt>
                <c:pt idx="17">
                  <c:v>142256.9908895839</c:v>
                </c:pt>
                <c:pt idx="18">
                  <c:v>133861.26652708565</c:v>
                </c:pt>
                <c:pt idx="19">
                  <c:v>129874.7890209036</c:v>
                </c:pt>
                <c:pt idx="20">
                  <c:v>128435.41614031285</c:v>
                </c:pt>
                <c:pt idx="21">
                  <c:v>124087.6557313106</c:v>
                </c:pt>
                <c:pt idx="22">
                  <c:v>118758.0435412749</c:v>
                </c:pt>
                <c:pt idx="23">
                  <c:v>112894.23840048676</c:v>
                </c:pt>
                <c:pt idx="24">
                  <c:v>107798.65275818473</c:v>
                </c:pt>
                <c:pt idx="25">
                  <c:v>101994.62255973155</c:v>
                </c:pt>
                <c:pt idx="26">
                  <c:v>95504.53161058357</c:v>
                </c:pt>
                <c:pt idx="27">
                  <c:v>88688.95815405203</c:v>
                </c:pt>
                <c:pt idx="28">
                  <c:v>68033.72631281998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'COMPROD.WK1'!$AK$57:$AK$85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  <c:pt idx="13">
                  <c:v>117584.9223026884</c:v>
                </c:pt>
                <c:pt idx="14">
                  <c:v>133610.07267825707</c:v>
                </c:pt>
                <c:pt idx="15">
                  <c:v>138487.12055335628</c:v>
                </c:pt>
                <c:pt idx="16">
                  <c:v>135593.8450382227</c:v>
                </c:pt>
                <c:pt idx="17">
                  <c:v>120873.50911041611</c:v>
                </c:pt>
                <c:pt idx="18">
                  <c:v>123232.23347291433</c:v>
                </c:pt>
                <c:pt idx="19">
                  <c:v>116409.2109790964</c:v>
                </c:pt>
                <c:pt idx="20">
                  <c:v>108434.08385968715</c:v>
                </c:pt>
                <c:pt idx="21">
                  <c:v>98716.3442686894</c:v>
                </c:pt>
                <c:pt idx="22">
                  <c:v>87063.4564587251</c:v>
                </c:pt>
                <c:pt idx="23">
                  <c:v>77355.76159951324</c:v>
                </c:pt>
                <c:pt idx="24">
                  <c:v>69037.34724181527</c:v>
                </c:pt>
                <c:pt idx="25">
                  <c:v>63126.37744026845</c:v>
                </c:pt>
                <c:pt idx="26">
                  <c:v>58963.46838941643</c:v>
                </c:pt>
                <c:pt idx="27">
                  <c:v>53353.04184594798</c:v>
                </c:pt>
                <c:pt idx="28">
                  <c:v>44384.940353846694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28330079"/>
        <c:axId val="53644120"/>
      </c:scatterChart>
      <c:valAx>
        <c:axId val="2833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644120"/>
        <c:crosses val="autoZero"/>
        <c:crossBetween val="midCat"/>
        <c:dispUnits/>
      </c:valAx>
      <c:valAx>
        <c:axId val="53644120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007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'COMPROD.WK1'!$H$69:$H$84</c:f>
              <c:numCache>
                <c:ptCount val="16"/>
                <c:pt idx="0">
                  <c:v>5526.049388455944</c:v>
                </c:pt>
                <c:pt idx="1">
                  <c:v>8668.458535294081</c:v>
                </c:pt>
                <c:pt idx="2">
                  <c:v>10399.060021814641</c:v>
                </c:pt>
                <c:pt idx="3">
                  <c:v>10762.882832644022</c:v>
                </c:pt>
                <c:pt idx="4">
                  <c:v>10552.699657505342</c:v>
                </c:pt>
                <c:pt idx="5">
                  <c:v>10189.629032283001</c:v>
                </c:pt>
                <c:pt idx="6">
                  <c:v>9509.9328795555</c:v>
                </c:pt>
                <c:pt idx="7">
                  <c:v>8903.452785876001</c:v>
                </c:pt>
                <c:pt idx="8">
                  <c:v>8109.903058944841</c:v>
                </c:pt>
                <c:pt idx="9">
                  <c:v>7425.51150788496</c:v>
                </c:pt>
                <c:pt idx="10">
                  <c:v>6746.617733363371</c:v>
                </c:pt>
                <c:pt idx="11">
                  <c:v>5966.557448274721</c:v>
                </c:pt>
                <c:pt idx="12">
                  <c:v>5251.048473350401</c:v>
                </c:pt>
                <c:pt idx="13">
                  <c:v>4504.794946306561</c:v>
                </c:pt>
                <c:pt idx="14">
                  <c:v>3858.12916381512</c:v>
                </c:pt>
                <c:pt idx="15">
                  <c:v>3216.3884507512803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'COMPROD.WK1'!$AB$69:$AB$88</c:f>
              <c:numCache>
                <c:ptCount val="20"/>
                <c:pt idx="0">
                  <c:v>5364.328391694215</c:v>
                </c:pt>
                <c:pt idx="1">
                  <c:v>8876.601819570673</c:v>
                </c:pt>
                <c:pt idx="2">
                  <c:v>10290.08336640372</c:v>
                </c:pt>
                <c:pt idx="3">
                  <c:v>0</c:v>
                </c:pt>
                <c:pt idx="4">
                  <c:v>9744.478027625342</c:v>
                </c:pt>
                <c:pt idx="5">
                  <c:v>11037.71765637</c:v>
                </c:pt>
                <c:pt idx="6">
                  <c:v>10804.003713486</c:v>
                </c:pt>
                <c:pt idx="7">
                  <c:v>10114.254795744002</c:v>
                </c:pt>
                <c:pt idx="8">
                  <c:v>9413.853986145961</c:v>
                </c:pt>
                <c:pt idx="9">
                  <c:v>8685.82841840217</c:v>
                </c:pt>
                <c:pt idx="10">
                  <c:v>7981.165015350031</c:v>
                </c:pt>
                <c:pt idx="11">
                  <c:v>7197.35751508554</c:v>
                </c:pt>
                <c:pt idx="12">
                  <c:v>6404.717913564601</c:v>
                </c:pt>
                <c:pt idx="13">
                  <c:v>5505.227474408641</c:v>
                </c:pt>
                <c:pt idx="14">
                  <c:v>4696.5392876088</c:v>
                </c:pt>
                <c:pt idx="15">
                  <c:v>4134.307649764321</c:v>
                </c:pt>
                <c:pt idx="16">
                  <c:v>3545.60734989522</c:v>
                </c:pt>
                <c:pt idx="17">
                  <c:v>2718.6225520896005</c:v>
                </c:pt>
                <c:pt idx="18">
                  <c:v>2352.54786650802</c:v>
                </c:pt>
                <c:pt idx="19">
                  <c:v>1788.2023506312416</c:v>
                </c:pt>
              </c:numCache>
            </c:numRef>
          </c:yVal>
          <c:smooth val="0"/>
        </c:ser>
        <c:axId val="12913811"/>
        <c:axId val="49115436"/>
      </c:scatterChart>
      <c:valAx>
        <c:axId val="1291381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115436"/>
        <c:crosses val="autoZero"/>
        <c:crossBetween val="midCat"/>
        <c:dispUnits/>
      </c:valAx>
      <c:valAx>
        <c:axId val="4911543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81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'COMPROD.WK1'!$Z$57:$Z$69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'COMPROD.WK1'!$AA$57:$AA$69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13035033"/>
        <c:axId val="50206434"/>
      </c:scatterChart>
      <c:val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206434"/>
        <c:crosses val="autoZero"/>
        <c:crossBetween val="midCat"/>
        <c:dispUnits/>
      </c:valAx>
      <c:valAx>
        <c:axId val="50206434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'COMPROD.WK1'!$Z$57:$Z$86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  <c:pt idx="13">
                  <c:v>126186.41840572847</c:v>
                </c:pt>
                <c:pt idx="14">
                  <c:v>136242.08748742615</c:v>
                </c:pt>
                <c:pt idx="15">
                  <c:v>0</c:v>
                </c:pt>
                <c:pt idx="16">
                  <c:v>154068.6960267243</c:v>
                </c:pt>
                <c:pt idx="17">
                  <c:v>155696.32939419744</c:v>
                </c:pt>
                <c:pt idx="18">
                  <c:v>152734.83454826695</c:v>
                </c:pt>
                <c:pt idx="19">
                  <c:v>148881.24289429488</c:v>
                </c:pt>
                <c:pt idx="20">
                  <c:v>142658.7053504641</c:v>
                </c:pt>
                <c:pt idx="21">
                  <c:v>136217.73981976887</c:v>
                </c:pt>
                <c:pt idx="22">
                  <c:v>131059.50124146625</c:v>
                </c:pt>
                <c:pt idx="23">
                  <c:v>126721.43389588836</c:v>
                </c:pt>
                <c:pt idx="24">
                  <c:v>121398.15084522794</c:v>
                </c:pt>
                <c:pt idx="25">
                  <c:v>113651.82711467546</c:v>
                </c:pt>
                <c:pt idx="26">
                  <c:v>106944.65431838426</c:v>
                </c:pt>
                <c:pt idx="27">
                  <c:v>98723.54120122944</c:v>
                </c:pt>
                <c:pt idx="28">
                  <c:v>89446.77025784446</c:v>
                </c:pt>
                <c:pt idx="29">
                  <c:v>74785.13912843504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'COMPROD.WK1'!$AA$57:$AA$86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  <c:pt idx="13">
                  <c:v>97588.78159427154</c:v>
                </c:pt>
                <c:pt idx="14">
                  <c:v>125691.91251257385</c:v>
                </c:pt>
                <c:pt idx="15">
                  <c:v>0</c:v>
                </c:pt>
                <c:pt idx="16">
                  <c:v>99121.8039732757</c:v>
                </c:pt>
                <c:pt idx="17">
                  <c:v>134618.67060580256</c:v>
                </c:pt>
                <c:pt idx="18">
                  <c:v>135747.16545173305</c:v>
                </c:pt>
                <c:pt idx="19">
                  <c:v>125346.75710570512</c:v>
                </c:pt>
                <c:pt idx="20">
                  <c:v>118296.7946495359</c:v>
                </c:pt>
                <c:pt idx="21">
                  <c:v>111193.76018023113</c:v>
                </c:pt>
                <c:pt idx="22">
                  <c:v>102715.99875853375</c:v>
                </c:pt>
                <c:pt idx="23">
                  <c:v>92740.06610411164</c:v>
                </c:pt>
                <c:pt idx="24">
                  <c:v>83446.84915477206</c:v>
                </c:pt>
                <c:pt idx="25">
                  <c:v>72363.67288532454</c:v>
                </c:pt>
                <c:pt idx="26">
                  <c:v>61045.34568161574</c:v>
                </c:pt>
                <c:pt idx="27">
                  <c:v>57808.45879877056</c:v>
                </c:pt>
                <c:pt idx="28">
                  <c:v>53842.22974215554</c:v>
                </c:pt>
                <c:pt idx="29">
                  <c:v>44329.52753823163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axId val="49204723"/>
        <c:axId val="40189324"/>
      </c:scatterChart>
      <c:val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189324"/>
        <c:crosses val="autoZero"/>
        <c:crossBetween val="midCat"/>
        <c:dispUnits/>
      </c:valAx>
      <c:valAx>
        <c:axId val="40189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'COMPROD.WK1'!$P$57:$P$69</c:f>
              <c:numCache>
                <c:ptCount val="13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'COMPROD.WK1'!$Q$57:$Q$69</c:f>
              <c:numCache>
                <c:ptCount val="13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26159597"/>
        <c:axId val="34109782"/>
      </c:scatterChart>
      <c:valAx>
        <c:axId val="2615959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109782"/>
        <c:crosses val="autoZero"/>
        <c:crossBetween val="midCat"/>
        <c:dispUnits/>
      </c:valAx>
      <c:valAx>
        <c:axId val="34109782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'COMPROD.WK1'!$P$57:$P$85</c:f>
              <c:numCache>
                <c:ptCount val="29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  <c:pt idx="13">
                  <c:v>157449.16543559576</c:v>
                </c:pt>
                <c:pt idx="14">
                  <c:v>179702.67726896203</c:v>
                </c:pt>
                <c:pt idx="15">
                  <c:v>180159.72943714564</c:v>
                </c:pt>
                <c:pt idx="16">
                  <c:v>163367.2963512271</c:v>
                </c:pt>
                <c:pt idx="17">
                  <c:v>154919.24315144788</c:v>
                </c:pt>
                <c:pt idx="18">
                  <c:v>152187.89604647763</c:v>
                </c:pt>
                <c:pt idx="19">
                  <c:v>150283.69408535465</c:v>
                </c:pt>
                <c:pt idx="20">
                  <c:v>147707.49996040348</c:v>
                </c:pt>
                <c:pt idx="21">
                  <c:v>142339.66947217716</c:v>
                </c:pt>
                <c:pt idx="22">
                  <c:v>135721.65213074192</c:v>
                </c:pt>
                <c:pt idx="23">
                  <c:v>129067.71671176095</c:v>
                </c:pt>
                <c:pt idx="24">
                  <c:v>121847.64406445967</c:v>
                </c:pt>
                <c:pt idx="25">
                  <c:v>115437.71200961585</c:v>
                </c:pt>
                <c:pt idx="26">
                  <c:v>109109.64812788588</c:v>
                </c:pt>
                <c:pt idx="27">
                  <c:v>101905.31996533679</c:v>
                </c:pt>
                <c:pt idx="28">
                  <c:v>90890.54235322449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'COMPROD.WK1'!$Q$57:$Q$85</c:f>
              <c:numCache>
                <c:ptCount val="29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  <c:pt idx="13">
                  <c:v>111225.63456440423</c:v>
                </c:pt>
                <c:pt idx="14">
                  <c:v>132242.92273103795</c:v>
                </c:pt>
                <c:pt idx="15">
                  <c:v>133138.27056285436</c:v>
                </c:pt>
                <c:pt idx="16">
                  <c:v>122150.7036487729</c:v>
                </c:pt>
                <c:pt idx="17">
                  <c:v>115704.75684855212</c:v>
                </c:pt>
                <c:pt idx="18">
                  <c:v>113988.77062018904</c:v>
                </c:pt>
                <c:pt idx="19">
                  <c:v>112067.63924797866</c:v>
                </c:pt>
                <c:pt idx="20">
                  <c:v>109123.83337292986</c:v>
                </c:pt>
                <c:pt idx="21">
                  <c:v>105546.99719448948</c:v>
                </c:pt>
                <c:pt idx="22">
                  <c:v>98285.68120259143</c:v>
                </c:pt>
                <c:pt idx="23">
                  <c:v>88467.6166215724</c:v>
                </c:pt>
                <c:pt idx="24">
                  <c:v>78521.02260220698</c:v>
                </c:pt>
                <c:pt idx="25">
                  <c:v>69754.95465705081</c:v>
                </c:pt>
                <c:pt idx="26">
                  <c:v>62786.35187211411</c:v>
                </c:pt>
                <c:pt idx="27">
                  <c:v>53946.6800346632</c:v>
                </c:pt>
                <c:pt idx="28">
                  <c:v>45315.45764677551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axId val="38552583"/>
        <c:axId val="11428928"/>
      </c:scatterChart>
      <c:val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428928"/>
        <c:crosses val="autoZero"/>
        <c:crossBetween val="midCat"/>
        <c:dispUnits/>
      </c:valAx>
      <c:valAx>
        <c:axId val="1142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8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'COMPROD.WK1'!$F$57:$F$69</c:f>
              <c:numCache>
                <c:ptCount val="13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'COMPROD.WK1'!$G$57:$G$69</c:f>
              <c:numCache>
                <c:ptCount val="13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35751489"/>
        <c:axId val="53327946"/>
      </c:scatterChart>
      <c:valAx>
        <c:axId val="3575148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327946"/>
        <c:crosses val="autoZero"/>
        <c:crossBetween val="midCat"/>
        <c:dispUnits/>
      </c:valAx>
      <c:valAx>
        <c:axId val="53327946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48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'COMPROD.WK1'!$F$57:$F$82</c:f>
              <c:numCache>
                <c:ptCount val="26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  <c:pt idx="13">
                  <c:v>123236.21814888388</c:v>
                </c:pt>
                <c:pt idx="14">
                  <c:v>151578.29075414749</c:v>
                </c:pt>
                <c:pt idx="15">
                  <c:v>153938.04041641313</c:v>
                </c:pt>
                <c:pt idx="16">
                  <c:v>149639.43470513992</c:v>
                </c:pt>
                <c:pt idx="17">
                  <c:v>144909.0490620338</c:v>
                </c:pt>
                <c:pt idx="18">
                  <c:v>135388.75567788203</c:v>
                </c:pt>
                <c:pt idx="19">
                  <c:v>126547.29648691797</c:v>
                </c:pt>
                <c:pt idx="20">
                  <c:v>118272.42159243482</c:v>
                </c:pt>
                <c:pt idx="21">
                  <c:v>110304.76745210539</c:v>
                </c:pt>
                <c:pt idx="22">
                  <c:v>105689.82194538011</c:v>
                </c:pt>
                <c:pt idx="23">
                  <c:v>102523.78779294147</c:v>
                </c:pt>
                <c:pt idx="24">
                  <c:v>101061.89480975182</c:v>
                </c:pt>
                <c:pt idx="25">
                  <c:v>101427.009616522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'COMPROD.WK1'!$G$57:$G$82</c:f>
              <c:numCache>
                <c:ptCount val="26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  <c:pt idx="13">
                  <c:v>95291.78185111612</c:v>
                </c:pt>
                <c:pt idx="14">
                  <c:v>113129.70924585253</c:v>
                </c:pt>
                <c:pt idx="15">
                  <c:v>122842.95958358687</c:v>
                </c:pt>
                <c:pt idx="16">
                  <c:v>124551.06529486006</c:v>
                </c:pt>
                <c:pt idx="17">
                  <c:v>123099.45093796619</c:v>
                </c:pt>
                <c:pt idx="18">
                  <c:v>118539.74432211797</c:v>
                </c:pt>
                <c:pt idx="19">
                  <c:v>114852.20351308203</c:v>
                </c:pt>
                <c:pt idx="20">
                  <c:v>106537.07840756518</c:v>
                </c:pt>
                <c:pt idx="21">
                  <c:v>101207.23254789461</c:v>
                </c:pt>
                <c:pt idx="22">
                  <c:v>91924.67805461989</c:v>
                </c:pt>
                <c:pt idx="23">
                  <c:v>79408.21220705853</c:v>
                </c:pt>
                <c:pt idx="24">
                  <c:v>66884.77185691484</c:v>
                </c:pt>
                <c:pt idx="25">
                  <c:v>50784.99038347799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10189467"/>
        <c:axId val="24596340"/>
      </c:scatterChart>
      <c:val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596340"/>
        <c:crosses val="autoZero"/>
        <c:crossBetween val="midCat"/>
        <c:dispUnits/>
      </c:valAx>
      <c:valAx>
        <c:axId val="24596340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946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20040469"/>
        <c:axId val="46146494"/>
      </c:scatterChart>
      <c:valAx>
        <c:axId val="2004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146494"/>
        <c:crosses val="autoZero"/>
        <c:crossBetween val="midCat"/>
        <c:dispUnits/>
      </c:valAx>
      <c:valAx>
        <c:axId val="4614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4046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92"/>
  <sheetViews>
    <sheetView showGridLines="0" tabSelected="1" workbookViewId="0" topLeftCell="A1">
      <selection activeCell="Z72" sqref="Z72:AB72"/>
    </sheetView>
  </sheetViews>
  <sheetFormatPr defaultColWidth="15.75390625" defaultRowHeight="12.75"/>
  <sheetData>
    <row r="1" ht="12.75">
      <c r="A1" t="s">
        <v>3</v>
      </c>
    </row>
    <row r="2" ht="12.75">
      <c r="A2" t="s">
        <v>53</v>
      </c>
    </row>
    <row r="3" ht="12.75">
      <c r="A3" s="1" t="s">
        <v>4</v>
      </c>
    </row>
    <row r="4" spans="1:50" ht="12.75">
      <c r="A4" s="1" t="s">
        <v>5</v>
      </c>
      <c r="D4" s="2" t="s">
        <v>6</v>
      </c>
      <c r="N4" s="2" t="s">
        <v>7</v>
      </c>
      <c r="X4" s="2" t="s">
        <v>8</v>
      </c>
      <c r="AH4" s="2" t="s">
        <v>9</v>
      </c>
      <c r="AR4" s="2" t="s">
        <v>10</v>
      </c>
      <c r="AW4" s="2"/>
      <c r="AX4" s="1"/>
    </row>
    <row r="5" spans="1:50" ht="12.75">
      <c r="A5" s="1" t="s">
        <v>11</v>
      </c>
      <c r="AX5" s="2"/>
    </row>
    <row r="6" ht="12.75">
      <c r="A6" s="1" t="s">
        <v>12</v>
      </c>
    </row>
    <row r="7" spans="1:50" ht="12.75">
      <c r="A7" s="1" t="s">
        <v>13</v>
      </c>
      <c r="AX7" s="1"/>
    </row>
    <row r="8" spans="1:50" ht="12.75">
      <c r="A8" s="1" t="s">
        <v>0</v>
      </c>
      <c r="AX8" s="1"/>
    </row>
    <row r="9" spans="1:50" ht="12.75">
      <c r="A9" s="5" t="s">
        <v>54</v>
      </c>
      <c r="AX9" s="2"/>
    </row>
    <row r="10" spans="1:47" ht="12.75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  <c r="AE10" s="3" t="s">
        <v>14</v>
      </c>
      <c r="AF10" s="3" t="s">
        <v>14</v>
      </c>
      <c r="AG10" s="3" t="s">
        <v>14</v>
      </c>
      <c r="AH10" s="3" t="s">
        <v>14</v>
      </c>
      <c r="AI10" s="3" t="s">
        <v>14</v>
      </c>
      <c r="AJ10" s="3" t="s">
        <v>14</v>
      </c>
      <c r="AK10" s="3" t="s">
        <v>14</v>
      </c>
      <c r="AL10" s="3" t="s">
        <v>14</v>
      </c>
      <c r="AM10" s="3" t="s">
        <v>14</v>
      </c>
      <c r="AN10" s="3" t="s">
        <v>14</v>
      </c>
      <c r="AO10" s="3" t="s">
        <v>14</v>
      </c>
      <c r="AP10" s="3" t="s">
        <v>14</v>
      </c>
      <c r="AQ10" s="3" t="s">
        <v>14</v>
      </c>
      <c r="AR10" s="3" t="s">
        <v>14</v>
      </c>
      <c r="AS10" s="3" t="s">
        <v>14</v>
      </c>
      <c r="AT10" s="3" t="s">
        <v>14</v>
      </c>
      <c r="AU10" s="3" t="s">
        <v>14</v>
      </c>
    </row>
    <row r="11" spans="1:47" ht="12.75">
      <c r="A11" s="2" t="s">
        <v>15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  <c r="W11" s="2" t="s">
        <v>15</v>
      </c>
      <c r="X11" s="2" t="s">
        <v>15</v>
      </c>
      <c r="Y11" s="2" t="s">
        <v>15</v>
      </c>
      <c r="Z11" s="2" t="s">
        <v>15</v>
      </c>
      <c r="AA11" s="2" t="s">
        <v>15</v>
      </c>
      <c r="AB11" s="2" t="s">
        <v>15</v>
      </c>
      <c r="AC11" s="2" t="s">
        <v>15</v>
      </c>
      <c r="AD11" s="2" t="s">
        <v>15</v>
      </c>
      <c r="AE11" s="2" t="s">
        <v>15</v>
      </c>
      <c r="AF11" s="2" t="s">
        <v>15</v>
      </c>
      <c r="AG11" s="2" t="s">
        <v>15</v>
      </c>
      <c r="AH11" s="2" t="s">
        <v>15</v>
      </c>
      <c r="AI11" s="2" t="s">
        <v>15</v>
      </c>
      <c r="AJ11" s="2" t="s">
        <v>15</v>
      </c>
      <c r="AK11" s="2" t="s">
        <v>15</v>
      </c>
      <c r="AL11" s="2" t="s">
        <v>15</v>
      </c>
      <c r="AM11" s="2" t="s">
        <v>15</v>
      </c>
      <c r="AN11" s="2" t="s">
        <v>15</v>
      </c>
      <c r="AO11" s="2" t="s">
        <v>15</v>
      </c>
      <c r="AP11" s="2" t="s">
        <v>15</v>
      </c>
      <c r="AQ11" s="2" t="s">
        <v>15</v>
      </c>
      <c r="AR11" s="2" t="s">
        <v>15</v>
      </c>
      <c r="AS11" s="2" t="s">
        <v>15</v>
      </c>
      <c r="AT11" s="2" t="s">
        <v>15</v>
      </c>
      <c r="AU11" s="2" t="s">
        <v>15</v>
      </c>
    </row>
    <row r="12" spans="1:47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21</v>
      </c>
      <c r="P12" s="2" t="s">
        <v>21</v>
      </c>
      <c r="Q12" s="2" t="s">
        <v>21</v>
      </c>
      <c r="R12" s="2" t="s">
        <v>21</v>
      </c>
      <c r="S12" s="2" t="s">
        <v>21</v>
      </c>
      <c r="T12" s="2" t="s">
        <v>21</v>
      </c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22</v>
      </c>
      <c r="Z12" s="2" t="s">
        <v>22</v>
      </c>
      <c r="AA12" s="2" t="s">
        <v>22</v>
      </c>
      <c r="AB12" s="2" t="s">
        <v>22</v>
      </c>
      <c r="AC12" s="2" t="s">
        <v>22</v>
      </c>
      <c r="AD12" s="2" t="s">
        <v>22</v>
      </c>
      <c r="AE12" s="2" t="s">
        <v>22</v>
      </c>
      <c r="AF12" s="2" t="s">
        <v>22</v>
      </c>
      <c r="AG12" s="2" t="s">
        <v>22</v>
      </c>
      <c r="AH12" s="2" t="s">
        <v>22</v>
      </c>
      <c r="AI12" s="2" t="s">
        <v>23</v>
      </c>
      <c r="AJ12" s="2" t="s">
        <v>23</v>
      </c>
      <c r="AK12" s="2" t="s">
        <v>23</v>
      </c>
      <c r="AL12" s="2" t="s">
        <v>23</v>
      </c>
      <c r="AM12" s="2" t="s">
        <v>23</v>
      </c>
      <c r="AN12" s="2" t="s">
        <v>23</v>
      </c>
      <c r="AO12" s="2" t="s">
        <v>23</v>
      </c>
      <c r="AP12" s="2" t="s">
        <v>23</v>
      </c>
      <c r="AQ12" s="2" t="s">
        <v>23</v>
      </c>
      <c r="AR12" s="2" t="s">
        <v>23</v>
      </c>
      <c r="AS12" s="2" t="s">
        <v>24</v>
      </c>
      <c r="AT12" s="2" t="s">
        <v>24</v>
      </c>
      <c r="AU12" s="2" t="s">
        <v>24</v>
      </c>
    </row>
    <row r="13" spans="1:47" ht="12.75">
      <c r="A13" s="2" t="s">
        <v>2</v>
      </c>
      <c r="B13" s="2" t="s">
        <v>25</v>
      </c>
      <c r="C13" s="2" t="s">
        <v>25</v>
      </c>
      <c r="D13" s="2"/>
      <c r="E13" s="2" t="s">
        <v>26</v>
      </c>
      <c r="F13" s="2" t="s">
        <v>27</v>
      </c>
      <c r="G13" s="2" t="s">
        <v>28</v>
      </c>
      <c r="H13" s="2" t="s">
        <v>29</v>
      </c>
      <c r="I13" s="2" t="s">
        <v>30</v>
      </c>
      <c r="J13" s="2" t="s">
        <v>31</v>
      </c>
      <c r="K13" s="2" t="s">
        <v>32</v>
      </c>
      <c r="L13" s="2" t="s">
        <v>33</v>
      </c>
      <c r="M13" s="2" t="s">
        <v>34</v>
      </c>
      <c r="N13" s="2" t="s">
        <v>35</v>
      </c>
      <c r="O13" s="2" t="s">
        <v>26</v>
      </c>
      <c r="P13" s="2" t="s">
        <v>27</v>
      </c>
      <c r="Q13" s="2" t="s">
        <v>28</v>
      </c>
      <c r="R13" s="2" t="s">
        <v>29</v>
      </c>
      <c r="S13" s="2" t="s">
        <v>36</v>
      </c>
      <c r="T13" s="2" t="s">
        <v>31</v>
      </c>
      <c r="U13" s="2" t="s">
        <v>32</v>
      </c>
      <c r="V13" s="2" t="s">
        <v>33</v>
      </c>
      <c r="W13" s="2" t="s">
        <v>34</v>
      </c>
      <c r="X13" s="2" t="s">
        <v>35</v>
      </c>
      <c r="Y13" s="2" t="s">
        <v>26</v>
      </c>
      <c r="Z13" s="2" t="s">
        <v>27</v>
      </c>
      <c r="AA13" s="2" t="s">
        <v>28</v>
      </c>
      <c r="AB13" s="2" t="s">
        <v>29</v>
      </c>
      <c r="AC13" s="2" t="s">
        <v>36</v>
      </c>
      <c r="AD13" s="2" t="s">
        <v>31</v>
      </c>
      <c r="AE13" s="2" t="s">
        <v>32</v>
      </c>
      <c r="AF13" s="2" t="s">
        <v>33</v>
      </c>
      <c r="AG13" s="2" t="s">
        <v>34</v>
      </c>
      <c r="AH13" s="2" t="s">
        <v>35</v>
      </c>
      <c r="AI13" s="2" t="s">
        <v>26</v>
      </c>
      <c r="AJ13" s="2" t="s">
        <v>27</v>
      </c>
      <c r="AK13" s="2" t="s">
        <v>28</v>
      </c>
      <c r="AL13" s="2" t="s">
        <v>29</v>
      </c>
      <c r="AM13" s="2" t="s">
        <v>37</v>
      </c>
      <c r="AN13" s="2" t="s">
        <v>31</v>
      </c>
      <c r="AO13" s="2" t="s">
        <v>32</v>
      </c>
      <c r="AP13" s="2" t="s">
        <v>33</v>
      </c>
      <c r="AQ13" s="2" t="s">
        <v>34</v>
      </c>
      <c r="AR13" s="2" t="s">
        <v>35</v>
      </c>
      <c r="AS13" s="2" t="s">
        <v>38</v>
      </c>
      <c r="AT13" s="2" t="s">
        <v>39</v>
      </c>
      <c r="AU13" s="2" t="s">
        <v>40</v>
      </c>
    </row>
    <row r="14" spans="1:47" ht="12.75">
      <c r="A14" s="3" t="s">
        <v>41</v>
      </c>
      <c r="B14" s="3" t="s">
        <v>41</v>
      </c>
      <c r="C14" s="3" t="s">
        <v>41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41</v>
      </c>
      <c r="W14" s="3" t="s">
        <v>41</v>
      </c>
      <c r="X14" s="3" t="s">
        <v>41</v>
      </c>
      <c r="Y14" s="3" t="s">
        <v>41</v>
      </c>
      <c r="Z14" s="3" t="s">
        <v>41</v>
      </c>
      <c r="AA14" s="3" t="s">
        <v>41</v>
      </c>
      <c r="AB14" s="3" t="s">
        <v>41</v>
      </c>
      <c r="AC14" s="3" t="s">
        <v>41</v>
      </c>
      <c r="AD14" s="3" t="s">
        <v>41</v>
      </c>
      <c r="AE14" s="3" t="s">
        <v>41</v>
      </c>
      <c r="AF14" s="3" t="s">
        <v>41</v>
      </c>
      <c r="AG14" s="3" t="s">
        <v>41</v>
      </c>
      <c r="AH14" s="3" t="s">
        <v>41</v>
      </c>
      <c r="AI14" s="3" t="s">
        <v>41</v>
      </c>
      <c r="AJ14" s="3" t="s">
        <v>41</v>
      </c>
      <c r="AK14" s="3" t="s">
        <v>41</v>
      </c>
      <c r="AL14" s="3" t="s">
        <v>41</v>
      </c>
      <c r="AM14" s="3" t="s">
        <v>41</v>
      </c>
      <c r="AN14" s="3" t="s">
        <v>41</v>
      </c>
      <c r="AO14" s="3" t="s">
        <v>41</v>
      </c>
      <c r="AP14" s="3" t="s">
        <v>41</v>
      </c>
      <c r="AQ14" s="3" t="s">
        <v>41</v>
      </c>
      <c r="AR14" s="3" t="s">
        <v>41</v>
      </c>
      <c r="AS14" s="3" t="s">
        <v>41</v>
      </c>
      <c r="AT14" s="3" t="s">
        <v>41</v>
      </c>
      <c r="AU14" s="3" t="s">
        <v>41</v>
      </c>
    </row>
    <row r="15" spans="1:54" ht="12.75">
      <c r="A15" s="6">
        <v>0</v>
      </c>
      <c r="B15" s="6">
        <v>0</v>
      </c>
      <c r="C15" s="10">
        <v>0.0006221</v>
      </c>
      <c r="D15" s="6">
        <f aca="true" t="shared" si="0" ref="D15:D50">A15*0.199</f>
        <v>0</v>
      </c>
      <c r="E15" s="11">
        <v>0</v>
      </c>
      <c r="F15" s="11">
        <v>0</v>
      </c>
      <c r="G15" s="11">
        <v>5</v>
      </c>
      <c r="H15" s="11">
        <f aca="true" t="shared" si="1" ref="H15:H42">E15/G15</f>
        <v>0</v>
      </c>
      <c r="I15" s="12"/>
      <c r="J15" s="13"/>
      <c r="K15" s="13"/>
      <c r="L15" s="13"/>
      <c r="M15" s="13"/>
      <c r="N15" s="13"/>
      <c r="O15" s="11">
        <v>0</v>
      </c>
      <c r="P15" s="11">
        <v>0</v>
      </c>
      <c r="Q15" s="11">
        <v>5</v>
      </c>
      <c r="R15" s="11">
        <f aca="true" t="shared" si="2" ref="R15:R44">O15/Q15</f>
        <v>0</v>
      </c>
      <c r="S15" s="12"/>
      <c r="T15" s="7"/>
      <c r="U15" s="7"/>
      <c r="V15" s="7"/>
      <c r="W15" s="7"/>
      <c r="X15" s="13"/>
      <c r="Y15" s="11">
        <v>0</v>
      </c>
      <c r="Z15" s="11">
        <v>0</v>
      </c>
      <c r="AA15" s="11">
        <v>5</v>
      </c>
      <c r="AB15" s="11">
        <f aca="true" t="shared" si="3" ref="AB15:AB29">Y15/AA15</f>
        <v>0</v>
      </c>
      <c r="AC15" s="12"/>
      <c r="AD15" s="13"/>
      <c r="AE15" s="13"/>
      <c r="AF15" s="13"/>
      <c r="AG15" s="7"/>
      <c r="AH15" s="13"/>
      <c r="AI15" s="11">
        <v>0</v>
      </c>
      <c r="AJ15" s="11">
        <v>0</v>
      </c>
      <c r="AK15" s="16">
        <v>5</v>
      </c>
      <c r="AL15" s="16">
        <f aca="true" t="shared" si="4" ref="AL15:AL43">AI15/AK15</f>
        <v>0</v>
      </c>
      <c r="AM15" s="17"/>
      <c r="AN15" s="19"/>
      <c r="AO15" s="19"/>
      <c r="AP15" s="19"/>
      <c r="AQ15" s="7"/>
      <c r="AR15" s="19"/>
      <c r="AS15" s="7"/>
      <c r="AT15" s="7"/>
      <c r="AU15" s="7"/>
      <c r="AY15" s="4"/>
      <c r="AZ15" s="4"/>
      <c r="BA15" s="4"/>
      <c r="BB15" s="4"/>
    </row>
    <row r="16" spans="1:54" ht="12.75">
      <c r="A16" s="6">
        <v>0.25</v>
      </c>
      <c r="B16" s="6">
        <v>0.178571</v>
      </c>
      <c r="C16" s="10">
        <v>0.000621809</v>
      </c>
      <c r="D16" s="6">
        <f t="shared" si="0"/>
        <v>0.04975</v>
      </c>
      <c r="E16" s="11">
        <v>67.349</v>
      </c>
      <c r="F16" s="11">
        <v>4535.89</v>
      </c>
      <c r="G16" s="11">
        <v>5</v>
      </c>
      <c r="H16" s="11">
        <f t="shared" si="1"/>
        <v>13.469800000000001</v>
      </c>
      <c r="I16" s="9">
        <f aca="true" t="shared" si="5" ref="I16:I42">LOG(H16)</f>
        <v>1.1293611473531846</v>
      </c>
      <c r="J16" s="11">
        <f aca="true" t="shared" si="6" ref="J16:J42">F16-((E16*E16)/G16)</f>
        <v>3628.7124398</v>
      </c>
      <c r="K16" s="11">
        <f aca="true" t="shared" si="7" ref="K16:K42">J16/(G16-1)</f>
        <v>907.17810995</v>
      </c>
      <c r="L16" s="11">
        <f aca="true" t="shared" si="8" ref="L16:L42">SQRT(K16)</f>
        <v>30.1193975695066</v>
      </c>
      <c r="M16" s="6">
        <f aca="true" t="shared" si="9" ref="M16:M42">L16/H16</f>
        <v>2.236068655028775</v>
      </c>
      <c r="N16" s="11">
        <f aca="true" t="shared" si="10" ref="N16:N42">L16/SQRT(G16)</f>
        <v>13.46980408135174</v>
      </c>
      <c r="O16" s="11">
        <v>327.881</v>
      </c>
      <c r="P16" s="11">
        <v>107506</v>
      </c>
      <c r="Q16" s="11">
        <v>5</v>
      </c>
      <c r="R16" s="11">
        <f t="shared" si="2"/>
        <v>65.5762</v>
      </c>
      <c r="S16" s="9">
        <f aca="true" t="shared" si="11" ref="S16:S44">LOG(R16)</f>
        <v>1.8167462466296787</v>
      </c>
      <c r="T16" s="11">
        <f aca="true" t="shared" si="12" ref="T16:T44">P16-((O16*O16)/Q16)</f>
        <v>86004.8099678</v>
      </c>
      <c r="U16" s="11">
        <f aca="true" t="shared" si="13" ref="U16:U44">T16/(Q16-1)</f>
        <v>21501.20249195</v>
      </c>
      <c r="V16" s="11">
        <f aca="true" t="shared" si="14" ref="V16:V44">SQRT(U16)</f>
        <v>146.6328833923346</v>
      </c>
      <c r="W16" s="6">
        <f aca="true" t="shared" si="15" ref="W16:W44">V16/R16</f>
        <v>2.236068625390532</v>
      </c>
      <c r="X16" s="11">
        <f aca="true" t="shared" si="16" ref="X16:X44">V16/SQRT(Q16)</f>
        <v>65.57621900041202</v>
      </c>
      <c r="Y16" s="11">
        <v>0</v>
      </c>
      <c r="Z16" s="11">
        <v>0</v>
      </c>
      <c r="AA16" s="11">
        <v>5</v>
      </c>
      <c r="AB16" s="11">
        <f t="shared" si="3"/>
        <v>0</v>
      </c>
      <c r="AC16" s="12"/>
      <c r="AD16" s="13"/>
      <c r="AE16" s="13"/>
      <c r="AF16" s="13"/>
      <c r="AG16" s="7"/>
      <c r="AH16" s="13"/>
      <c r="AI16" s="11">
        <v>0</v>
      </c>
      <c r="AJ16" s="11">
        <v>0</v>
      </c>
      <c r="AK16" s="16">
        <v>5</v>
      </c>
      <c r="AL16" s="16">
        <f t="shared" si="4"/>
        <v>0</v>
      </c>
      <c r="AM16" s="17"/>
      <c r="AN16" s="19"/>
      <c r="AO16" s="19"/>
      <c r="AP16" s="19"/>
      <c r="AQ16" s="7"/>
      <c r="AR16" s="19"/>
      <c r="AS16" s="7"/>
      <c r="AT16" s="7"/>
      <c r="AU16" s="7"/>
      <c r="AY16" s="4"/>
      <c r="AZ16" s="4"/>
      <c r="BA16" s="4"/>
      <c r="BB16" s="4"/>
    </row>
    <row r="17" spans="1:54" ht="12.75">
      <c r="A17" s="6">
        <v>0.5</v>
      </c>
      <c r="B17" s="6">
        <v>0.357143</v>
      </c>
      <c r="C17" s="10">
        <v>0.000621518</v>
      </c>
      <c r="D17" s="6">
        <f t="shared" si="0"/>
        <v>0.0995</v>
      </c>
      <c r="E17" s="11">
        <v>367.502</v>
      </c>
      <c r="F17" s="11">
        <v>135058</v>
      </c>
      <c r="G17" s="11">
        <v>5</v>
      </c>
      <c r="H17" s="11">
        <f t="shared" si="1"/>
        <v>73.5004</v>
      </c>
      <c r="I17" s="9">
        <f t="shared" si="5"/>
        <v>1.8662897025851481</v>
      </c>
      <c r="J17" s="11">
        <f t="shared" si="6"/>
        <v>108046.4559992</v>
      </c>
      <c r="K17" s="11">
        <f t="shared" si="7"/>
        <v>27011.6139998</v>
      </c>
      <c r="L17" s="11">
        <f t="shared" si="8"/>
        <v>164.35210372794137</v>
      </c>
      <c r="M17" s="6">
        <f t="shared" si="9"/>
        <v>2.236070874824373</v>
      </c>
      <c r="N17" s="11">
        <f t="shared" si="10"/>
        <v>73.50049523615469</v>
      </c>
      <c r="O17" s="11">
        <v>2231.88</v>
      </c>
      <c r="P17" s="11">
        <v>4981290</v>
      </c>
      <c r="Q17" s="11">
        <v>5</v>
      </c>
      <c r="R17" s="11">
        <f t="shared" si="2"/>
        <v>446.37600000000003</v>
      </c>
      <c r="S17" s="9">
        <f t="shared" si="11"/>
        <v>2.6497008361361405</v>
      </c>
      <c r="T17" s="11">
        <f t="shared" si="12"/>
        <v>3985032.33312</v>
      </c>
      <c r="U17" s="11">
        <f t="shared" si="13"/>
        <v>996258.08328</v>
      </c>
      <c r="V17" s="11">
        <f t="shared" si="14"/>
        <v>998.127288115098</v>
      </c>
      <c r="W17" s="6">
        <f t="shared" si="15"/>
        <v>2.236068444797879</v>
      </c>
      <c r="X17" s="11">
        <f t="shared" si="16"/>
        <v>446.3760932845754</v>
      </c>
      <c r="Y17" s="11">
        <v>121.266</v>
      </c>
      <c r="Z17" s="11">
        <v>14705.4</v>
      </c>
      <c r="AA17" s="11">
        <v>5</v>
      </c>
      <c r="AB17" s="11">
        <f t="shared" si="3"/>
        <v>24.2532</v>
      </c>
      <c r="AC17" s="9">
        <f aca="true" t="shared" si="17" ref="AC17:AC29">LOG(AB17)</f>
        <v>1.3847690481199655</v>
      </c>
      <c r="AD17" s="11">
        <f aca="true" t="shared" si="18" ref="AD17:AD29">Z17-((Y17*Y17)/AA17)</f>
        <v>11764.3114488</v>
      </c>
      <c r="AE17" s="11">
        <f aca="true" t="shared" si="19" ref="AE17:AE29">AD17/(AA17-1)</f>
        <v>2941.0778622</v>
      </c>
      <c r="AF17" s="11">
        <f aca="true" t="shared" si="20" ref="AF17:AF29">SQRT(AE17)</f>
        <v>54.2317053226247</v>
      </c>
      <c r="AG17" s="6">
        <f aca="true" t="shared" si="21" ref="AG17:AG29">AF17/AB17</f>
        <v>2.23606391414843</v>
      </c>
      <c r="AH17" s="11">
        <f aca="true" t="shared" si="22" ref="AH17:AH29">AF17/SQRT(AA17)</f>
        <v>24.253155927425198</v>
      </c>
      <c r="AI17" s="11">
        <v>790.806</v>
      </c>
      <c r="AJ17" s="11">
        <v>329400</v>
      </c>
      <c r="AK17" s="16">
        <v>5</v>
      </c>
      <c r="AL17" s="16">
        <f t="shared" si="4"/>
        <v>158.1612</v>
      </c>
      <c r="AM17" s="18">
        <f aca="true" t="shared" si="23" ref="AM17:AM43">LOG(AL17)</f>
        <v>2.1990999513954064</v>
      </c>
      <c r="AN17" s="16">
        <f aca="true" t="shared" si="24" ref="AN17:AN43">AJ17-((AI17*AI17)/AK17)</f>
        <v>204325.1740728</v>
      </c>
      <c r="AO17" s="16">
        <f aca="true" t="shared" si="25" ref="AO17:AO43">AN17/(AK17-1)</f>
        <v>51081.2935182</v>
      </c>
      <c r="AP17" s="16">
        <f aca="true" t="shared" si="26" ref="AP17:AP43">SQRT(AO17)</f>
        <v>226.01171102002658</v>
      </c>
      <c r="AQ17" s="6">
        <f aca="true" t="shared" si="27" ref="AQ17:AQ43">AP17/AL17</f>
        <v>1.4289959295960486</v>
      </c>
      <c r="AR17" s="16">
        <f aca="true" t="shared" si="28" ref="AR17:AR43">AP17/SQRT(AK17)</f>
        <v>101.07550991036355</v>
      </c>
      <c r="AS17" s="6">
        <f aca="true" t="shared" si="29" ref="AS17:AS42">AB17/H17</f>
        <v>0.329973714428765</v>
      </c>
      <c r="AT17" s="6">
        <f aca="true" t="shared" si="30" ref="AT17:AT43">R17/AL17</f>
        <v>2.822285111645587</v>
      </c>
      <c r="AU17" s="6">
        <f aca="true" t="shared" si="31" ref="AU17:AU29">R17/AB17</f>
        <v>18.404829053485727</v>
      </c>
      <c r="AY17" s="4"/>
      <c r="AZ17" s="4"/>
      <c r="BA17" s="4"/>
      <c r="BB17" s="4"/>
    </row>
    <row r="18" spans="1:54" ht="12.75">
      <c r="A18" s="6">
        <v>0.75</v>
      </c>
      <c r="B18" s="6">
        <v>0.535714</v>
      </c>
      <c r="C18" s="10">
        <v>0.000621227</v>
      </c>
      <c r="D18" s="6">
        <f t="shared" si="0"/>
        <v>0.14925</v>
      </c>
      <c r="E18" s="11">
        <v>5107.56</v>
      </c>
      <c r="F18" s="11">
        <v>8224410</v>
      </c>
      <c r="G18" s="11">
        <v>5</v>
      </c>
      <c r="H18" s="11">
        <f t="shared" si="1"/>
        <v>1021.5120000000001</v>
      </c>
      <c r="I18" s="9">
        <f t="shared" si="5"/>
        <v>3.009243472782634</v>
      </c>
      <c r="J18" s="11">
        <f t="shared" si="6"/>
        <v>3006976.169279999</v>
      </c>
      <c r="K18" s="11">
        <f t="shared" si="7"/>
        <v>751744.0423199998</v>
      </c>
      <c r="L18" s="11">
        <f t="shared" si="8"/>
        <v>867.0317423947059</v>
      </c>
      <c r="M18" s="6">
        <f t="shared" si="9"/>
        <v>0.8487729389323923</v>
      </c>
      <c r="N18" s="11">
        <f t="shared" si="10"/>
        <v>387.74838292892974</v>
      </c>
      <c r="O18" s="11">
        <v>9320.24</v>
      </c>
      <c r="P18" s="11">
        <v>41578300</v>
      </c>
      <c r="Q18" s="11">
        <v>5</v>
      </c>
      <c r="R18" s="11">
        <f t="shared" si="2"/>
        <v>1864.048</v>
      </c>
      <c r="S18" s="9">
        <f t="shared" si="11"/>
        <v>3.2704570914228612</v>
      </c>
      <c r="T18" s="11">
        <f t="shared" si="12"/>
        <v>24204925.26848</v>
      </c>
      <c r="U18" s="11">
        <f t="shared" si="13"/>
        <v>6051231.31712</v>
      </c>
      <c r="V18" s="11">
        <f t="shared" si="14"/>
        <v>2459.9250633139213</v>
      </c>
      <c r="W18" s="6">
        <f t="shared" si="15"/>
        <v>1.319668304310791</v>
      </c>
      <c r="X18" s="11">
        <f t="shared" si="16"/>
        <v>1100.1119322250804</v>
      </c>
      <c r="Y18" s="11">
        <v>1018.8</v>
      </c>
      <c r="Z18" s="11">
        <v>301382</v>
      </c>
      <c r="AA18" s="11">
        <v>5</v>
      </c>
      <c r="AB18" s="11">
        <f t="shared" si="3"/>
        <v>203.76</v>
      </c>
      <c r="AC18" s="9">
        <f t="shared" si="17"/>
        <v>2.3091189319555587</v>
      </c>
      <c r="AD18" s="11">
        <f t="shared" si="18"/>
        <v>93791.312</v>
      </c>
      <c r="AE18" s="11">
        <f t="shared" si="19"/>
        <v>23447.828</v>
      </c>
      <c r="AF18" s="11">
        <f t="shared" si="20"/>
        <v>153.12683631551982</v>
      </c>
      <c r="AG18" s="6">
        <f t="shared" si="21"/>
        <v>0.7515058711990569</v>
      </c>
      <c r="AH18" s="11">
        <f t="shared" si="22"/>
        <v>68.48040303619715</v>
      </c>
      <c r="AI18" s="11">
        <v>4827.52</v>
      </c>
      <c r="AJ18" s="11">
        <v>7056760</v>
      </c>
      <c r="AK18" s="16">
        <v>5</v>
      </c>
      <c r="AL18" s="16">
        <f t="shared" si="4"/>
        <v>965.5040000000001</v>
      </c>
      <c r="AM18" s="18">
        <f t="shared" si="23"/>
        <v>2.9847540773638124</v>
      </c>
      <c r="AN18" s="16">
        <f t="shared" si="24"/>
        <v>2395770.1299199993</v>
      </c>
      <c r="AO18" s="16">
        <f t="shared" si="25"/>
        <v>598942.5324799998</v>
      </c>
      <c r="AP18" s="16">
        <f t="shared" si="26"/>
        <v>773.9137758691209</v>
      </c>
      <c r="AQ18" s="6">
        <f t="shared" si="27"/>
        <v>0.8015645464639408</v>
      </c>
      <c r="AR18" s="16">
        <f t="shared" si="28"/>
        <v>346.1047623133781</v>
      </c>
      <c r="AS18" s="6">
        <f t="shared" si="29"/>
        <v>0.199469022390339</v>
      </c>
      <c r="AT18" s="6">
        <f t="shared" si="30"/>
        <v>1.9306476203102212</v>
      </c>
      <c r="AU18" s="6">
        <f t="shared" si="31"/>
        <v>9.148252846486063</v>
      </c>
      <c r="AY18" s="4"/>
      <c r="AZ18" s="4"/>
      <c r="BA18" s="4"/>
      <c r="BB18" s="4"/>
    </row>
    <row r="19" spans="1:54" ht="12.75">
      <c r="A19" s="6">
        <v>1</v>
      </c>
      <c r="B19" s="6">
        <v>0.714286</v>
      </c>
      <c r="C19" s="10">
        <v>0.000620936</v>
      </c>
      <c r="D19" s="6">
        <f t="shared" si="0"/>
        <v>0.199</v>
      </c>
      <c r="E19" s="11">
        <v>19319.7</v>
      </c>
      <c r="F19" s="11">
        <v>122909000</v>
      </c>
      <c r="G19" s="11">
        <v>5</v>
      </c>
      <c r="H19" s="11">
        <f t="shared" si="1"/>
        <v>3863.94</v>
      </c>
      <c r="I19" s="9">
        <f t="shared" si="5"/>
        <v>3.5870303739879623</v>
      </c>
      <c r="J19" s="11">
        <f t="shared" si="6"/>
        <v>48258838.382</v>
      </c>
      <c r="K19" s="11">
        <f t="shared" si="7"/>
        <v>12064709.5955</v>
      </c>
      <c r="L19" s="11">
        <f t="shared" si="8"/>
        <v>3473.4290831252047</v>
      </c>
      <c r="M19" s="6">
        <f t="shared" si="9"/>
        <v>0.8989345287776738</v>
      </c>
      <c r="N19" s="11">
        <f t="shared" si="10"/>
        <v>1553.364708978545</v>
      </c>
      <c r="O19" s="11">
        <v>31521.5</v>
      </c>
      <c r="P19" s="11">
        <v>304041000</v>
      </c>
      <c r="Q19" s="11">
        <v>5</v>
      </c>
      <c r="R19" s="11">
        <f t="shared" si="2"/>
        <v>6304.3</v>
      </c>
      <c r="S19" s="9">
        <f t="shared" si="11"/>
        <v>3.7996368715570914</v>
      </c>
      <c r="T19" s="11">
        <f t="shared" si="12"/>
        <v>105320007.55000001</v>
      </c>
      <c r="U19" s="11">
        <f t="shared" si="13"/>
        <v>26330001.887500003</v>
      </c>
      <c r="V19" s="11">
        <f t="shared" si="14"/>
        <v>5131.276828188088</v>
      </c>
      <c r="W19" s="6">
        <f t="shared" si="15"/>
        <v>0.8139328439617544</v>
      </c>
      <c r="X19" s="11">
        <f t="shared" si="16"/>
        <v>2294.776759839615</v>
      </c>
      <c r="Y19" s="11">
        <v>4846.26</v>
      </c>
      <c r="Z19" s="11">
        <v>9089540</v>
      </c>
      <c r="AA19" s="11">
        <v>5</v>
      </c>
      <c r="AB19" s="11">
        <f t="shared" si="3"/>
        <v>969.2520000000001</v>
      </c>
      <c r="AC19" s="9">
        <f t="shared" si="17"/>
        <v>2.986436705823759</v>
      </c>
      <c r="AD19" s="11">
        <f t="shared" si="18"/>
        <v>4392292.802479999</v>
      </c>
      <c r="AE19" s="11">
        <f t="shared" si="19"/>
        <v>1098073.2006199998</v>
      </c>
      <c r="AF19" s="11">
        <f t="shared" si="20"/>
        <v>1047.8898800064821</v>
      </c>
      <c r="AG19" s="6">
        <f t="shared" si="21"/>
        <v>1.0811325434525614</v>
      </c>
      <c r="AH19" s="11">
        <f t="shared" si="22"/>
        <v>468.63060092571834</v>
      </c>
      <c r="AI19" s="11">
        <v>21604</v>
      </c>
      <c r="AJ19" s="11">
        <v>98680300</v>
      </c>
      <c r="AK19" s="16">
        <v>5</v>
      </c>
      <c r="AL19" s="16">
        <f t="shared" si="4"/>
        <v>4320.8</v>
      </c>
      <c r="AM19" s="18">
        <f t="shared" si="23"/>
        <v>3.6355641642731373</v>
      </c>
      <c r="AN19" s="16">
        <f t="shared" si="24"/>
        <v>5333736.799999997</v>
      </c>
      <c r="AO19" s="16">
        <f t="shared" si="25"/>
        <v>1333434.1999999993</v>
      </c>
      <c r="AP19" s="16">
        <f t="shared" si="26"/>
        <v>1154.744214101114</v>
      </c>
      <c r="AQ19" s="6">
        <f t="shared" si="27"/>
        <v>0.2672524102252162</v>
      </c>
      <c r="AR19" s="16">
        <f t="shared" si="28"/>
        <v>516.4173118709324</v>
      </c>
      <c r="AS19" s="6">
        <f t="shared" si="29"/>
        <v>0.25084551002344757</v>
      </c>
      <c r="AT19" s="6">
        <f t="shared" si="30"/>
        <v>1.4590585076837623</v>
      </c>
      <c r="AU19" s="6">
        <f t="shared" si="31"/>
        <v>6.504294032924358</v>
      </c>
      <c r="AY19" s="4"/>
      <c r="AZ19" s="4"/>
      <c r="BA19" s="4"/>
      <c r="BB19" s="4"/>
    </row>
    <row r="20" spans="1:54" ht="12.75">
      <c r="A20" s="6">
        <v>1.5</v>
      </c>
      <c r="B20" s="6">
        <v>1.07143</v>
      </c>
      <c r="C20" s="10">
        <v>0.000620354</v>
      </c>
      <c r="D20" s="6">
        <f t="shared" si="0"/>
        <v>0.2985</v>
      </c>
      <c r="E20" s="11">
        <v>67193.2</v>
      </c>
      <c r="F20" s="11">
        <v>1179240000</v>
      </c>
      <c r="G20" s="11">
        <v>5</v>
      </c>
      <c r="H20" s="11">
        <f t="shared" si="1"/>
        <v>13438.64</v>
      </c>
      <c r="I20" s="9">
        <f t="shared" si="5"/>
        <v>4.128355320028744</v>
      </c>
      <c r="J20" s="11">
        <f t="shared" si="6"/>
        <v>276254774.7520001</v>
      </c>
      <c r="K20" s="11">
        <f t="shared" si="7"/>
        <v>69063693.68800002</v>
      </c>
      <c r="L20" s="11">
        <f t="shared" si="8"/>
        <v>8310.456888041717</v>
      </c>
      <c r="M20" s="6">
        <f t="shared" si="9"/>
        <v>0.6184001422794061</v>
      </c>
      <c r="N20" s="11">
        <f t="shared" si="10"/>
        <v>3716.5493051485278</v>
      </c>
      <c r="O20" s="11">
        <v>117149</v>
      </c>
      <c r="P20" s="11">
        <v>3149750000</v>
      </c>
      <c r="Q20" s="11">
        <v>5</v>
      </c>
      <c r="R20" s="11">
        <f t="shared" si="2"/>
        <v>23429.8</v>
      </c>
      <c r="S20" s="9">
        <f t="shared" si="11"/>
        <v>4.3697685814152685</v>
      </c>
      <c r="T20" s="11">
        <f t="shared" si="12"/>
        <v>404972359.8000002</v>
      </c>
      <c r="U20" s="11">
        <f t="shared" si="13"/>
        <v>101243089.95000005</v>
      </c>
      <c r="V20" s="11">
        <f t="shared" si="14"/>
        <v>10061.96252974538</v>
      </c>
      <c r="W20" s="6">
        <f t="shared" si="15"/>
        <v>0.42945149039878194</v>
      </c>
      <c r="X20" s="11">
        <f t="shared" si="16"/>
        <v>4499.846440713284</v>
      </c>
      <c r="Y20" s="11">
        <v>55114.8</v>
      </c>
      <c r="Z20" s="11">
        <v>806294000</v>
      </c>
      <c r="AA20" s="11">
        <v>5</v>
      </c>
      <c r="AB20" s="11">
        <f t="shared" si="3"/>
        <v>11022.960000000001</v>
      </c>
      <c r="AC20" s="9">
        <f t="shared" si="17"/>
        <v>4.042298231453288</v>
      </c>
      <c r="AD20" s="11">
        <f t="shared" si="18"/>
        <v>198765764.1919999</v>
      </c>
      <c r="AE20" s="11">
        <f t="shared" si="19"/>
        <v>49691441.04799998</v>
      </c>
      <c r="AF20" s="11">
        <f t="shared" si="20"/>
        <v>7049.215633529731</v>
      </c>
      <c r="AG20" s="6">
        <f t="shared" si="21"/>
        <v>0.6395029677627181</v>
      </c>
      <c r="AH20" s="11">
        <f t="shared" si="22"/>
        <v>3152.505068925345</v>
      </c>
      <c r="AI20" s="11">
        <v>92458.2</v>
      </c>
      <c r="AJ20" s="11">
        <v>1897990000</v>
      </c>
      <c r="AK20" s="16">
        <v>5</v>
      </c>
      <c r="AL20" s="16">
        <f t="shared" si="4"/>
        <v>18491.64</v>
      </c>
      <c r="AM20" s="18">
        <f t="shared" si="23"/>
        <v>4.266975429891755</v>
      </c>
      <c r="AN20" s="16">
        <f t="shared" si="24"/>
        <v>188286250.55200005</v>
      </c>
      <c r="AO20" s="16">
        <f t="shared" si="25"/>
        <v>47071562.63800001</v>
      </c>
      <c r="AP20" s="16">
        <f t="shared" si="26"/>
        <v>6860.871856987274</v>
      </c>
      <c r="AQ20" s="6">
        <f t="shared" si="27"/>
        <v>0.3710256016766103</v>
      </c>
      <c r="AR20" s="16">
        <f t="shared" si="28"/>
        <v>3068.275171427752</v>
      </c>
      <c r="AS20" s="6">
        <f t="shared" si="29"/>
        <v>0.8202437151378414</v>
      </c>
      <c r="AT20" s="6">
        <f t="shared" si="30"/>
        <v>1.267048244504003</v>
      </c>
      <c r="AU20" s="6">
        <f t="shared" si="31"/>
        <v>2.1255452256018343</v>
      </c>
      <c r="AY20" s="4"/>
      <c r="AZ20" s="4"/>
      <c r="BA20" s="4"/>
      <c r="BB20" s="4"/>
    </row>
    <row r="21" spans="1:54" ht="12.75">
      <c r="A21" s="6">
        <v>2</v>
      </c>
      <c r="B21" s="6">
        <v>1.42857</v>
      </c>
      <c r="C21" s="10">
        <v>0.000619771</v>
      </c>
      <c r="D21" s="6">
        <f t="shared" si="0"/>
        <v>0.398</v>
      </c>
      <c r="E21" s="11">
        <v>134387</v>
      </c>
      <c r="F21" s="11">
        <v>4097650000</v>
      </c>
      <c r="G21" s="11">
        <v>5</v>
      </c>
      <c r="H21" s="11">
        <f t="shared" si="1"/>
        <v>26877.4</v>
      </c>
      <c r="I21" s="9">
        <f t="shared" si="5"/>
        <v>4.429387254699257</v>
      </c>
      <c r="J21" s="11">
        <f t="shared" si="6"/>
        <v>485676846.1999998</v>
      </c>
      <c r="K21" s="11">
        <f t="shared" si="7"/>
        <v>121419211.54999995</v>
      </c>
      <c r="L21" s="11">
        <f t="shared" si="8"/>
        <v>11019.038594632471</v>
      </c>
      <c r="M21" s="6">
        <f t="shared" si="9"/>
        <v>0.4099741267619811</v>
      </c>
      <c r="N21" s="11">
        <f t="shared" si="10"/>
        <v>4927.863868858391</v>
      </c>
      <c r="O21" s="11">
        <v>205612</v>
      </c>
      <c r="P21" s="11">
        <v>9422570000</v>
      </c>
      <c r="Q21" s="11">
        <v>5</v>
      </c>
      <c r="R21" s="11">
        <f t="shared" si="2"/>
        <v>41122.4</v>
      </c>
      <c r="S21" s="9">
        <f t="shared" si="11"/>
        <v>4.614078453174482</v>
      </c>
      <c r="T21" s="11">
        <f t="shared" si="12"/>
        <v>967311091.1999998</v>
      </c>
      <c r="U21" s="11">
        <f t="shared" si="13"/>
        <v>241827772.79999995</v>
      </c>
      <c r="V21" s="11">
        <f t="shared" si="14"/>
        <v>15550.812608992494</v>
      </c>
      <c r="W21" s="6">
        <f t="shared" si="15"/>
        <v>0.378159168944237</v>
      </c>
      <c r="X21" s="11">
        <f t="shared" si="16"/>
        <v>6954.534819813614</v>
      </c>
      <c r="Y21" s="11">
        <v>111974</v>
      </c>
      <c r="Z21" s="11">
        <v>2881520000</v>
      </c>
      <c r="AA21" s="11">
        <v>5</v>
      </c>
      <c r="AB21" s="11">
        <f t="shared" si="3"/>
        <v>22394.8</v>
      </c>
      <c r="AC21" s="9">
        <f t="shared" si="17"/>
        <v>4.35014718826835</v>
      </c>
      <c r="AD21" s="11">
        <f t="shared" si="18"/>
        <v>373884664.8000002</v>
      </c>
      <c r="AE21" s="11">
        <f t="shared" si="19"/>
        <v>93471166.20000005</v>
      </c>
      <c r="AF21" s="11">
        <f t="shared" si="20"/>
        <v>9668.048727638894</v>
      </c>
      <c r="AG21" s="6">
        <f t="shared" si="21"/>
        <v>0.43170953648342003</v>
      </c>
      <c r="AH21" s="11">
        <f t="shared" si="22"/>
        <v>4323.682832956183</v>
      </c>
      <c r="AI21" s="11">
        <v>168884</v>
      </c>
      <c r="AJ21" s="11">
        <v>6222370000</v>
      </c>
      <c r="AK21" s="16">
        <v>5</v>
      </c>
      <c r="AL21" s="16">
        <f t="shared" si="4"/>
        <v>33776.8</v>
      </c>
      <c r="AM21" s="18">
        <f t="shared" si="23"/>
        <v>4.528618502305096</v>
      </c>
      <c r="AN21" s="16">
        <f t="shared" si="24"/>
        <v>518008908.8000002</v>
      </c>
      <c r="AO21" s="16">
        <f t="shared" si="25"/>
        <v>129502227.20000005</v>
      </c>
      <c r="AP21" s="16">
        <f t="shared" si="26"/>
        <v>11379.904533870222</v>
      </c>
      <c r="AQ21" s="6">
        <f t="shared" si="27"/>
        <v>0.3369148212344041</v>
      </c>
      <c r="AR21" s="16">
        <f t="shared" si="28"/>
        <v>5089.248023038374</v>
      </c>
      <c r="AS21" s="6">
        <f t="shared" si="29"/>
        <v>0.8332204751947733</v>
      </c>
      <c r="AT21" s="6">
        <f t="shared" si="30"/>
        <v>1.2174747163733686</v>
      </c>
      <c r="AU21" s="6">
        <f t="shared" si="31"/>
        <v>1.836247700359012</v>
      </c>
      <c r="AY21" s="4"/>
      <c r="AZ21" s="4"/>
      <c r="BA21" s="4"/>
      <c r="BB21" s="4"/>
    </row>
    <row r="22" spans="1:54" ht="12.75">
      <c r="A22" s="6">
        <v>2.5</v>
      </c>
      <c r="B22" s="6">
        <v>1.78571</v>
      </c>
      <c r="C22" s="10">
        <v>0.000619189</v>
      </c>
      <c r="D22" s="6">
        <f t="shared" si="0"/>
        <v>0.49750000000000005</v>
      </c>
      <c r="E22" s="11">
        <v>183377</v>
      </c>
      <c r="F22" s="11">
        <v>7437950000</v>
      </c>
      <c r="G22" s="11">
        <v>5</v>
      </c>
      <c r="H22" s="11">
        <f t="shared" si="1"/>
        <v>36675.4</v>
      </c>
      <c r="I22" s="9">
        <f t="shared" si="5"/>
        <v>4.564374859170956</v>
      </c>
      <c r="J22" s="11">
        <f t="shared" si="6"/>
        <v>712525174.1999998</v>
      </c>
      <c r="K22" s="11">
        <f t="shared" si="7"/>
        <v>178131293.54999995</v>
      </c>
      <c r="L22" s="11">
        <f t="shared" si="8"/>
        <v>13346.583590941915</v>
      </c>
      <c r="M22" s="6">
        <f t="shared" si="9"/>
        <v>0.3639110573011314</v>
      </c>
      <c r="N22" s="11">
        <f t="shared" si="10"/>
        <v>5968.773635345873</v>
      </c>
      <c r="O22" s="11">
        <v>260137</v>
      </c>
      <c r="P22" s="11">
        <v>14856800000</v>
      </c>
      <c r="Q22" s="11">
        <v>5</v>
      </c>
      <c r="R22" s="11">
        <f t="shared" si="2"/>
        <v>52027.4</v>
      </c>
      <c r="S22" s="9">
        <f t="shared" si="11"/>
        <v>4.716232123150183</v>
      </c>
      <c r="T22" s="11">
        <f t="shared" si="12"/>
        <v>1322548246.2000008</v>
      </c>
      <c r="U22" s="11">
        <f t="shared" si="13"/>
        <v>330637061.5500002</v>
      </c>
      <c r="V22" s="11">
        <f t="shared" si="14"/>
        <v>18183.42821224865</v>
      </c>
      <c r="W22" s="6">
        <f t="shared" si="15"/>
        <v>0.349497153658431</v>
      </c>
      <c r="X22" s="11">
        <f t="shared" si="16"/>
        <v>8131.876309315091</v>
      </c>
      <c r="Y22" s="11">
        <v>168495</v>
      </c>
      <c r="Z22" s="11">
        <v>5961750000</v>
      </c>
      <c r="AA22" s="11">
        <v>5</v>
      </c>
      <c r="AB22" s="11">
        <f t="shared" si="3"/>
        <v>33699</v>
      </c>
      <c r="AC22" s="9">
        <f t="shared" si="17"/>
        <v>4.527617013603518</v>
      </c>
      <c r="AD22" s="11">
        <f t="shared" si="18"/>
        <v>283636995</v>
      </c>
      <c r="AE22" s="11">
        <f t="shared" si="19"/>
        <v>70909248.75</v>
      </c>
      <c r="AF22" s="11">
        <f t="shared" si="20"/>
        <v>8420.762955338429</v>
      </c>
      <c r="AG22" s="6">
        <f t="shared" si="21"/>
        <v>0.24988168655860496</v>
      </c>
      <c r="AH22" s="11">
        <f t="shared" si="22"/>
        <v>3765.8796781097503</v>
      </c>
      <c r="AI22" s="11">
        <v>216605</v>
      </c>
      <c r="AJ22" s="11">
        <v>9995730000</v>
      </c>
      <c r="AK22" s="16">
        <v>5</v>
      </c>
      <c r="AL22" s="16">
        <f t="shared" si="4"/>
        <v>43321</v>
      </c>
      <c r="AM22" s="18">
        <f t="shared" si="23"/>
        <v>4.636698473102621</v>
      </c>
      <c r="AN22" s="16">
        <f t="shared" si="24"/>
        <v>612184795</v>
      </c>
      <c r="AO22" s="16">
        <f t="shared" si="25"/>
        <v>153046198.75</v>
      </c>
      <c r="AP22" s="16">
        <f t="shared" si="26"/>
        <v>12371.184209686638</v>
      </c>
      <c r="AQ22" s="6">
        <f t="shared" si="27"/>
        <v>0.2855701440337628</v>
      </c>
      <c r="AR22" s="16">
        <f t="shared" si="28"/>
        <v>5532.561771006267</v>
      </c>
      <c r="AS22" s="6">
        <f t="shared" si="29"/>
        <v>0.9188447842422987</v>
      </c>
      <c r="AT22" s="6">
        <f t="shared" si="30"/>
        <v>1.2009741234043536</v>
      </c>
      <c r="AU22" s="6">
        <f t="shared" si="31"/>
        <v>1.5438855752396214</v>
      </c>
      <c r="AY22" s="4"/>
      <c r="AZ22" s="4"/>
      <c r="BA22" s="4"/>
      <c r="BB22" s="4"/>
    </row>
    <row r="23" spans="1:54" ht="12.75">
      <c r="A23" s="6">
        <v>3</v>
      </c>
      <c r="B23" s="6">
        <v>2.14286</v>
      </c>
      <c r="C23" s="10">
        <v>0.000618607</v>
      </c>
      <c r="D23" s="6">
        <f t="shared" si="0"/>
        <v>0.597</v>
      </c>
      <c r="E23" s="11">
        <v>226581</v>
      </c>
      <c r="F23" s="11">
        <v>11281700000</v>
      </c>
      <c r="G23" s="11">
        <v>5</v>
      </c>
      <c r="H23" s="11">
        <f t="shared" si="1"/>
        <v>45316.2</v>
      </c>
      <c r="I23" s="9">
        <f t="shared" si="5"/>
        <v>4.656253484858102</v>
      </c>
      <c r="J23" s="11">
        <f t="shared" si="6"/>
        <v>1013910087.7999992</v>
      </c>
      <c r="K23" s="11">
        <f t="shared" si="7"/>
        <v>253477521.9499998</v>
      </c>
      <c r="L23" s="11">
        <f t="shared" si="8"/>
        <v>15920.977418173792</v>
      </c>
      <c r="M23" s="6">
        <f t="shared" si="9"/>
        <v>0.3513308136642921</v>
      </c>
      <c r="N23" s="11">
        <f t="shared" si="10"/>
        <v>7120.077555055139</v>
      </c>
      <c r="O23" s="11">
        <v>299961</v>
      </c>
      <c r="P23" s="11">
        <v>19346600000</v>
      </c>
      <c r="Q23" s="11">
        <v>5</v>
      </c>
      <c r="R23" s="11">
        <f t="shared" si="2"/>
        <v>59992.2</v>
      </c>
      <c r="S23" s="9">
        <f t="shared" si="11"/>
        <v>4.77809478843089</v>
      </c>
      <c r="T23" s="11">
        <f t="shared" si="12"/>
        <v>1351279695.7999992</v>
      </c>
      <c r="U23" s="11">
        <f t="shared" si="13"/>
        <v>337819923.9499998</v>
      </c>
      <c r="V23" s="11">
        <f t="shared" si="14"/>
        <v>18379.878235450848</v>
      </c>
      <c r="W23" s="6">
        <f t="shared" si="15"/>
        <v>0.3063711321713631</v>
      </c>
      <c r="X23" s="11">
        <f t="shared" si="16"/>
        <v>8219.731430527396</v>
      </c>
      <c r="Y23" s="11">
        <v>217458</v>
      </c>
      <c r="Z23" s="11">
        <v>9944980000</v>
      </c>
      <c r="AA23" s="11">
        <v>5</v>
      </c>
      <c r="AB23" s="11">
        <f t="shared" si="3"/>
        <v>43491.6</v>
      </c>
      <c r="AC23" s="9">
        <f t="shared" si="17"/>
        <v>4.638405385094381</v>
      </c>
      <c r="AD23" s="11">
        <f t="shared" si="18"/>
        <v>487383647.20000076</v>
      </c>
      <c r="AE23" s="11">
        <f t="shared" si="19"/>
        <v>121845911.80000019</v>
      </c>
      <c r="AF23" s="11">
        <f t="shared" si="20"/>
        <v>11038.383568258543</v>
      </c>
      <c r="AG23" s="6">
        <f t="shared" si="21"/>
        <v>0.25380495470984155</v>
      </c>
      <c r="AH23" s="11">
        <f t="shared" si="22"/>
        <v>4936.515204068558</v>
      </c>
      <c r="AI23" s="11">
        <v>247034</v>
      </c>
      <c r="AJ23" s="11">
        <v>12828400000</v>
      </c>
      <c r="AK23" s="16">
        <v>5</v>
      </c>
      <c r="AL23" s="16">
        <f t="shared" si="4"/>
        <v>49406.8</v>
      </c>
      <c r="AM23" s="18">
        <f t="shared" si="23"/>
        <v>4.693786726236172</v>
      </c>
      <c r="AN23" s="16">
        <f t="shared" si="24"/>
        <v>623240568.7999992</v>
      </c>
      <c r="AO23" s="16">
        <f t="shared" si="25"/>
        <v>155810142.1999998</v>
      </c>
      <c r="AP23" s="16">
        <f t="shared" si="26"/>
        <v>12482.393288147903</v>
      </c>
      <c r="AQ23" s="6">
        <f t="shared" si="27"/>
        <v>0.25264524899705915</v>
      </c>
      <c r="AR23" s="16">
        <f t="shared" si="28"/>
        <v>5582.295982837166</v>
      </c>
      <c r="AS23" s="6">
        <f t="shared" si="29"/>
        <v>0.9597362532604234</v>
      </c>
      <c r="AT23" s="6">
        <f t="shared" si="30"/>
        <v>1.2142498603431104</v>
      </c>
      <c r="AU23" s="6">
        <f t="shared" si="31"/>
        <v>1.3793974008774108</v>
      </c>
      <c r="AY23" s="4"/>
      <c r="AZ23" s="4"/>
      <c r="BA23" s="4"/>
      <c r="BB23" s="4"/>
    </row>
    <row r="24" spans="1:54" ht="12.75">
      <c r="A24" s="6">
        <v>3.5</v>
      </c>
      <c r="B24" s="6">
        <v>2.5</v>
      </c>
      <c r="C24" s="10">
        <v>0.000618025</v>
      </c>
      <c r="D24" s="6">
        <f t="shared" si="0"/>
        <v>0.6965</v>
      </c>
      <c r="E24" s="11">
        <v>266952</v>
      </c>
      <c r="F24" s="11">
        <v>15402200000</v>
      </c>
      <c r="G24" s="11">
        <v>5</v>
      </c>
      <c r="H24" s="11">
        <f t="shared" si="1"/>
        <v>53390.4</v>
      </c>
      <c r="I24" s="9">
        <f t="shared" si="5"/>
        <v>4.727463174597224</v>
      </c>
      <c r="J24" s="11">
        <f t="shared" si="6"/>
        <v>1149525939.2000008</v>
      </c>
      <c r="K24" s="11">
        <f t="shared" si="7"/>
        <v>287381484.8000002</v>
      </c>
      <c r="L24" s="11">
        <f t="shared" si="8"/>
        <v>16952.329774989637</v>
      </c>
      <c r="M24" s="6">
        <f t="shared" si="9"/>
        <v>0.3175164406895179</v>
      </c>
      <c r="N24" s="11">
        <f t="shared" si="10"/>
        <v>7581.312350774108</v>
      </c>
      <c r="O24" s="11">
        <v>338475</v>
      </c>
      <c r="P24" s="11">
        <v>24306800000</v>
      </c>
      <c r="Q24" s="11">
        <v>5</v>
      </c>
      <c r="R24" s="11">
        <f t="shared" si="2"/>
        <v>67695</v>
      </c>
      <c r="S24" s="9">
        <f t="shared" si="11"/>
        <v>4.830556592575827</v>
      </c>
      <c r="T24" s="11">
        <f t="shared" si="12"/>
        <v>1393734875</v>
      </c>
      <c r="U24" s="11">
        <f t="shared" si="13"/>
        <v>348433718.75</v>
      </c>
      <c r="V24" s="11">
        <f t="shared" si="14"/>
        <v>18666.379369068873</v>
      </c>
      <c r="W24" s="6">
        <f t="shared" si="15"/>
        <v>0.27574236456265416</v>
      </c>
      <c r="X24" s="11">
        <f t="shared" si="16"/>
        <v>8347.858632607526</v>
      </c>
      <c r="Y24" s="11">
        <v>254854</v>
      </c>
      <c r="Z24" s="11">
        <v>13872600000</v>
      </c>
      <c r="AA24" s="11">
        <v>5</v>
      </c>
      <c r="AB24" s="11">
        <f t="shared" si="3"/>
        <v>50970.8</v>
      </c>
      <c r="AC24" s="9">
        <f t="shared" si="17"/>
        <v>4.707321450007365</v>
      </c>
      <c r="AD24" s="11">
        <f t="shared" si="18"/>
        <v>882487736.7999992</v>
      </c>
      <c r="AE24" s="11">
        <f t="shared" si="19"/>
        <v>220621934.1999998</v>
      </c>
      <c r="AF24" s="11">
        <f t="shared" si="20"/>
        <v>14853.347575546726</v>
      </c>
      <c r="AG24" s="6">
        <f t="shared" si="21"/>
        <v>0.29140895523607097</v>
      </c>
      <c r="AH24" s="11">
        <f t="shared" si="22"/>
        <v>6642.6189744708345</v>
      </c>
      <c r="AI24" s="11">
        <v>276537</v>
      </c>
      <c r="AJ24" s="11">
        <v>15924900000</v>
      </c>
      <c r="AK24" s="16">
        <v>5</v>
      </c>
      <c r="AL24" s="16">
        <f t="shared" si="4"/>
        <v>55307.4</v>
      </c>
      <c r="AM24" s="18">
        <f t="shared" si="23"/>
        <v>4.742783242772301</v>
      </c>
      <c r="AN24" s="16">
        <f t="shared" si="24"/>
        <v>630357526.2000008</v>
      </c>
      <c r="AO24" s="16">
        <f t="shared" si="25"/>
        <v>157589381.5500002</v>
      </c>
      <c r="AP24" s="16">
        <f t="shared" si="26"/>
        <v>12553.460939119546</v>
      </c>
      <c r="AQ24" s="6">
        <f t="shared" si="27"/>
        <v>0.22697615398878895</v>
      </c>
      <c r="AR24" s="16">
        <f t="shared" si="28"/>
        <v>5614.078402551931</v>
      </c>
      <c r="AS24" s="6">
        <f t="shared" si="29"/>
        <v>0.954680991339267</v>
      </c>
      <c r="AT24" s="6">
        <f t="shared" si="30"/>
        <v>1.2239772616322588</v>
      </c>
      <c r="AU24" s="6">
        <f t="shared" si="31"/>
        <v>1.328113351173613</v>
      </c>
      <c r="AY24" s="4"/>
      <c r="AZ24" s="4"/>
      <c r="BA24" s="4"/>
      <c r="BB24" s="4"/>
    </row>
    <row r="25" spans="1:54" ht="12.75">
      <c r="A25" s="6">
        <v>4</v>
      </c>
      <c r="B25" s="6">
        <v>2.85714</v>
      </c>
      <c r="C25" s="10">
        <v>0.000617443</v>
      </c>
      <c r="D25" s="6">
        <f t="shared" si="0"/>
        <v>0.796</v>
      </c>
      <c r="E25" s="11">
        <v>300485</v>
      </c>
      <c r="F25" s="11">
        <v>19314300000</v>
      </c>
      <c r="G25" s="11">
        <v>5</v>
      </c>
      <c r="H25" s="11">
        <f t="shared" si="1"/>
        <v>60097</v>
      </c>
      <c r="I25" s="9">
        <f t="shared" si="5"/>
        <v>4.778852792868552</v>
      </c>
      <c r="J25" s="11">
        <f t="shared" si="6"/>
        <v>1256052955</v>
      </c>
      <c r="K25" s="11">
        <f t="shared" si="7"/>
        <v>314013238.75</v>
      </c>
      <c r="L25" s="11">
        <f t="shared" si="8"/>
        <v>17720.41869567421</v>
      </c>
      <c r="M25" s="6">
        <f t="shared" si="9"/>
        <v>0.2948636154163138</v>
      </c>
      <c r="N25" s="11">
        <f t="shared" si="10"/>
        <v>7924.812158657138</v>
      </c>
      <c r="O25" s="11">
        <v>369293</v>
      </c>
      <c r="P25" s="11">
        <v>28604000000</v>
      </c>
      <c r="Q25" s="11">
        <v>5</v>
      </c>
      <c r="R25" s="11">
        <f t="shared" si="2"/>
        <v>73858.6</v>
      </c>
      <c r="S25" s="9">
        <f t="shared" si="11"/>
        <v>4.86840107128088</v>
      </c>
      <c r="T25" s="11">
        <f t="shared" si="12"/>
        <v>1328536030.2000008</v>
      </c>
      <c r="U25" s="11">
        <f t="shared" si="13"/>
        <v>332134007.5500002</v>
      </c>
      <c r="V25" s="11">
        <f t="shared" si="14"/>
        <v>18224.544097178405</v>
      </c>
      <c r="W25" s="6">
        <f t="shared" si="15"/>
        <v>0.24674911380906764</v>
      </c>
      <c r="X25" s="11">
        <f t="shared" si="16"/>
        <v>8150.263892046689</v>
      </c>
      <c r="Y25" s="11">
        <v>288808</v>
      </c>
      <c r="Z25" s="11">
        <v>17773700000</v>
      </c>
      <c r="AA25" s="11">
        <v>5</v>
      </c>
      <c r="AB25" s="11">
        <f t="shared" si="3"/>
        <v>57761.6</v>
      </c>
      <c r="AC25" s="9">
        <f t="shared" si="17"/>
        <v>4.7616392147130195</v>
      </c>
      <c r="AD25" s="11">
        <f t="shared" si="18"/>
        <v>1091687827.2000008</v>
      </c>
      <c r="AE25" s="11">
        <f t="shared" si="19"/>
        <v>272921956.8000002</v>
      </c>
      <c r="AF25" s="11">
        <f t="shared" si="20"/>
        <v>16520.349778379397</v>
      </c>
      <c r="AG25" s="6">
        <f t="shared" si="21"/>
        <v>0.28600921335938406</v>
      </c>
      <c r="AH25" s="11">
        <f t="shared" si="22"/>
        <v>7388.125023305984</v>
      </c>
      <c r="AI25" s="11">
        <v>306881</v>
      </c>
      <c r="AJ25" s="11">
        <v>19472800000</v>
      </c>
      <c r="AK25" s="16">
        <v>5</v>
      </c>
      <c r="AL25" s="16">
        <f t="shared" si="4"/>
        <v>61376.2</v>
      </c>
      <c r="AM25" s="18">
        <f t="shared" si="23"/>
        <v>4.787999996345421</v>
      </c>
      <c r="AN25" s="16">
        <f t="shared" si="24"/>
        <v>637610367.7999992</v>
      </c>
      <c r="AO25" s="16">
        <f t="shared" si="25"/>
        <v>159402591.9499998</v>
      </c>
      <c r="AP25" s="16">
        <f t="shared" si="26"/>
        <v>12625.473929718433</v>
      </c>
      <c r="AQ25" s="6">
        <f t="shared" si="27"/>
        <v>0.20570634756987943</v>
      </c>
      <c r="AR25" s="16">
        <f t="shared" si="28"/>
        <v>5646.283591000363</v>
      </c>
      <c r="AS25" s="6">
        <f t="shared" si="29"/>
        <v>0.9611394911559645</v>
      </c>
      <c r="AT25" s="6">
        <f t="shared" si="30"/>
        <v>1.2033752496896193</v>
      </c>
      <c r="AU25" s="6">
        <f t="shared" si="31"/>
        <v>1.278679953463893</v>
      </c>
      <c r="AY25" s="4"/>
      <c r="AZ25" s="4"/>
      <c r="BA25" s="4"/>
      <c r="BB25" s="4"/>
    </row>
    <row r="26" spans="1:54" ht="12.75">
      <c r="A26" s="6">
        <v>4.5</v>
      </c>
      <c r="B26" s="6">
        <v>3.21429</v>
      </c>
      <c r="C26" s="10">
        <v>0.000616861</v>
      </c>
      <c r="D26" s="6">
        <f t="shared" si="0"/>
        <v>0.8955000000000001</v>
      </c>
      <c r="E26" s="11">
        <v>324376</v>
      </c>
      <c r="F26" s="11">
        <v>22201900000</v>
      </c>
      <c r="G26" s="11">
        <v>5</v>
      </c>
      <c r="H26" s="11">
        <f t="shared" si="1"/>
        <v>64875.2</v>
      </c>
      <c r="I26" s="9">
        <f t="shared" si="5"/>
        <v>4.812078709719906</v>
      </c>
      <c r="J26" s="11">
        <f t="shared" si="6"/>
        <v>1157942124.7999992</v>
      </c>
      <c r="K26" s="11">
        <f t="shared" si="7"/>
        <v>289485531.1999998</v>
      </c>
      <c r="L26" s="11">
        <f t="shared" si="8"/>
        <v>17014.274336568098</v>
      </c>
      <c r="M26" s="6">
        <f t="shared" si="9"/>
        <v>0.26226160900572326</v>
      </c>
      <c r="N26" s="11">
        <f t="shared" si="10"/>
        <v>7609.01480087928</v>
      </c>
      <c r="O26" s="11">
        <v>400611</v>
      </c>
      <c r="P26" s="11">
        <v>33369100000</v>
      </c>
      <c r="Q26" s="11">
        <v>5</v>
      </c>
      <c r="R26" s="11">
        <f t="shared" si="2"/>
        <v>80122.2</v>
      </c>
      <c r="S26" s="9">
        <f t="shared" si="11"/>
        <v>4.9037528656682525</v>
      </c>
      <c r="T26" s="11">
        <f t="shared" si="12"/>
        <v>1271265335.7999992</v>
      </c>
      <c r="U26" s="11">
        <f t="shared" si="13"/>
        <v>317816333.9499998</v>
      </c>
      <c r="V26" s="11">
        <f t="shared" si="14"/>
        <v>17827.404016008608</v>
      </c>
      <c r="W26" s="6">
        <f t="shared" si="15"/>
        <v>0.22250267736043952</v>
      </c>
      <c r="X26" s="11">
        <f t="shared" si="16"/>
        <v>7972.657448429599</v>
      </c>
      <c r="Y26" s="11">
        <v>314614</v>
      </c>
      <c r="Z26" s="11">
        <v>20853200000</v>
      </c>
      <c r="AA26" s="11">
        <v>5</v>
      </c>
      <c r="AB26" s="11">
        <f t="shared" si="3"/>
        <v>62922.8</v>
      </c>
      <c r="AC26" s="9">
        <f t="shared" si="17"/>
        <v>4.798808040039822</v>
      </c>
      <c r="AD26" s="11">
        <f t="shared" si="18"/>
        <v>1056806200.7999992</v>
      </c>
      <c r="AE26" s="11">
        <f t="shared" si="19"/>
        <v>264201550.1999998</v>
      </c>
      <c r="AF26" s="11">
        <f t="shared" si="20"/>
        <v>16254.277904600985</v>
      </c>
      <c r="AG26" s="6">
        <f t="shared" si="21"/>
        <v>0.258320956864618</v>
      </c>
      <c r="AH26" s="11">
        <f t="shared" si="22"/>
        <v>7269.134063972128</v>
      </c>
      <c r="AI26" s="11">
        <v>336113</v>
      </c>
      <c r="AJ26" s="11">
        <v>23256000000</v>
      </c>
      <c r="AK26" s="16">
        <v>5</v>
      </c>
      <c r="AL26" s="16">
        <f t="shared" si="4"/>
        <v>67222.6</v>
      </c>
      <c r="AM26" s="18">
        <f t="shared" si="23"/>
        <v>4.82751530586949</v>
      </c>
      <c r="AN26" s="16">
        <f t="shared" si="24"/>
        <v>661610246.2000008</v>
      </c>
      <c r="AO26" s="16">
        <f t="shared" si="25"/>
        <v>165402561.5500002</v>
      </c>
      <c r="AP26" s="16">
        <f t="shared" si="26"/>
        <v>12860.892719792051</v>
      </c>
      <c r="AQ26" s="6">
        <f t="shared" si="27"/>
        <v>0.19131799007762346</v>
      </c>
      <c r="AR26" s="16">
        <f t="shared" si="28"/>
        <v>5751.566074557436</v>
      </c>
      <c r="AS26" s="6">
        <f t="shared" si="29"/>
        <v>0.9699052950896492</v>
      </c>
      <c r="AT26" s="6">
        <f t="shared" si="30"/>
        <v>1.191893797621633</v>
      </c>
      <c r="AU26" s="6">
        <f t="shared" si="31"/>
        <v>1.2733413007685608</v>
      </c>
      <c r="AY26" s="4"/>
      <c r="AZ26" s="4"/>
      <c r="BA26" s="4"/>
      <c r="BB26" s="4"/>
    </row>
    <row r="27" spans="1:54" ht="12.75">
      <c r="A27" s="6">
        <v>5</v>
      </c>
      <c r="B27" s="6">
        <v>3.57143</v>
      </c>
      <c r="C27" s="10">
        <v>0.000616279</v>
      </c>
      <c r="D27" s="6">
        <f t="shared" si="0"/>
        <v>0.9950000000000001</v>
      </c>
      <c r="E27" s="11">
        <v>344983</v>
      </c>
      <c r="F27" s="11">
        <v>24877100000</v>
      </c>
      <c r="G27" s="11">
        <v>5</v>
      </c>
      <c r="H27" s="11">
        <f t="shared" si="1"/>
        <v>68996.6</v>
      </c>
      <c r="I27" s="9">
        <f t="shared" si="5"/>
        <v>4.838827690192042</v>
      </c>
      <c r="J27" s="11">
        <f t="shared" si="6"/>
        <v>1074445942.2000008</v>
      </c>
      <c r="K27" s="11">
        <f t="shared" si="7"/>
        <v>268611485.5500002</v>
      </c>
      <c r="L27" s="11">
        <f t="shared" si="8"/>
        <v>16389.371115146554</v>
      </c>
      <c r="M27" s="6">
        <f t="shared" si="9"/>
        <v>0.23753882242235927</v>
      </c>
      <c r="N27" s="11">
        <f t="shared" si="10"/>
        <v>7329.549584387845</v>
      </c>
      <c r="O27" s="11">
        <v>431227</v>
      </c>
      <c r="P27" s="11">
        <v>38423900000</v>
      </c>
      <c r="Q27" s="11">
        <v>5</v>
      </c>
      <c r="R27" s="11">
        <f t="shared" si="2"/>
        <v>86245.4</v>
      </c>
      <c r="S27" s="9">
        <f t="shared" si="11"/>
        <v>4.935735940755258</v>
      </c>
      <c r="T27" s="11">
        <f t="shared" si="12"/>
        <v>1232554894.199997</v>
      </c>
      <c r="U27" s="11">
        <f t="shared" si="13"/>
        <v>308138723.54999924</v>
      </c>
      <c r="V27" s="11">
        <f t="shared" si="14"/>
        <v>17553.88058379113</v>
      </c>
      <c r="W27" s="6">
        <f t="shared" si="15"/>
        <v>0.203534108297847</v>
      </c>
      <c r="X27" s="11">
        <f t="shared" si="16"/>
        <v>7850.334050854132</v>
      </c>
      <c r="Y27" s="11">
        <v>334887</v>
      </c>
      <c r="Z27" s="11">
        <v>23419200000</v>
      </c>
      <c r="AA27" s="11">
        <v>5</v>
      </c>
      <c r="AB27" s="11">
        <f t="shared" si="3"/>
        <v>66977.4</v>
      </c>
      <c r="AC27" s="9">
        <f t="shared" si="17"/>
        <v>4.825928284625627</v>
      </c>
      <c r="AD27" s="11">
        <f t="shared" si="18"/>
        <v>989339446.2000008</v>
      </c>
      <c r="AE27" s="11">
        <f t="shared" si="19"/>
        <v>247334861.5500002</v>
      </c>
      <c r="AF27" s="11">
        <f t="shared" si="20"/>
        <v>15726.883402314656</v>
      </c>
      <c r="AG27" s="6">
        <f t="shared" si="21"/>
        <v>0.2348088071844332</v>
      </c>
      <c r="AH27" s="11">
        <f t="shared" si="22"/>
        <v>7033.2760723577485</v>
      </c>
      <c r="AI27" s="11">
        <v>366256</v>
      </c>
      <c r="AJ27" s="11">
        <v>27484300000</v>
      </c>
      <c r="AK27" s="16">
        <v>5</v>
      </c>
      <c r="AL27" s="16">
        <f t="shared" si="4"/>
        <v>73251.2</v>
      </c>
      <c r="AM27" s="18">
        <f t="shared" si="23"/>
        <v>4.864814743689758</v>
      </c>
      <c r="AN27" s="16">
        <f t="shared" si="24"/>
        <v>655608492.7999992</v>
      </c>
      <c r="AO27" s="16">
        <f t="shared" si="25"/>
        <v>163902123.1999998</v>
      </c>
      <c r="AP27" s="16">
        <f t="shared" si="26"/>
        <v>12802.426457511865</v>
      </c>
      <c r="AQ27" s="6">
        <f t="shared" si="27"/>
        <v>0.1747742898070184</v>
      </c>
      <c r="AR27" s="16">
        <f t="shared" si="28"/>
        <v>5725.419167187671</v>
      </c>
      <c r="AS27" s="6">
        <f t="shared" si="29"/>
        <v>0.9707347898302233</v>
      </c>
      <c r="AT27" s="6">
        <f t="shared" si="30"/>
        <v>1.1773923157572845</v>
      </c>
      <c r="AU27" s="6">
        <f t="shared" si="31"/>
        <v>1.2876791275863202</v>
      </c>
      <c r="AY27" s="4"/>
      <c r="AZ27" s="4"/>
      <c r="BA27" s="4"/>
      <c r="BB27" s="4"/>
    </row>
    <row r="28" spans="1:54" ht="12.75">
      <c r="A28" s="6">
        <v>10</v>
      </c>
      <c r="B28" s="6">
        <v>7.14286</v>
      </c>
      <c r="C28" s="10">
        <v>0.000610457</v>
      </c>
      <c r="D28" s="6">
        <f t="shared" si="0"/>
        <v>1.9900000000000002</v>
      </c>
      <c r="E28" s="11">
        <v>546320</v>
      </c>
      <c r="F28" s="11">
        <v>60474000000</v>
      </c>
      <c r="G28" s="11">
        <v>5</v>
      </c>
      <c r="H28" s="11">
        <f t="shared" si="1"/>
        <v>109264</v>
      </c>
      <c r="I28" s="9">
        <f t="shared" si="5"/>
        <v>5.03847709537433</v>
      </c>
      <c r="J28" s="11">
        <f t="shared" si="6"/>
        <v>780891520</v>
      </c>
      <c r="K28" s="11">
        <f t="shared" si="7"/>
        <v>195222880</v>
      </c>
      <c r="L28" s="11">
        <f t="shared" si="8"/>
        <v>13972.218148883878</v>
      </c>
      <c r="M28" s="6">
        <f t="shared" si="9"/>
        <v>0.12787577014280896</v>
      </c>
      <c r="N28" s="11">
        <f t="shared" si="10"/>
        <v>6248.565915472125</v>
      </c>
      <c r="O28" s="11">
        <v>671687</v>
      </c>
      <c r="P28" s="11">
        <v>92369300000</v>
      </c>
      <c r="Q28" s="11">
        <v>5</v>
      </c>
      <c r="R28" s="11">
        <f t="shared" si="2"/>
        <v>134337.4</v>
      </c>
      <c r="S28" s="9">
        <f t="shared" si="11"/>
        <v>5.128196938598821</v>
      </c>
      <c r="T28" s="11">
        <f t="shared" si="12"/>
        <v>2136614806.199997</v>
      </c>
      <c r="U28" s="11">
        <f t="shared" si="13"/>
        <v>534153701.54999924</v>
      </c>
      <c r="V28" s="11">
        <f t="shared" si="14"/>
        <v>23111.765435595767</v>
      </c>
      <c r="W28" s="6">
        <f t="shared" si="15"/>
        <v>0.17204267341481796</v>
      </c>
      <c r="X28" s="11">
        <f t="shared" si="16"/>
        <v>10335.895718804435</v>
      </c>
      <c r="Y28" s="11">
        <v>559438</v>
      </c>
      <c r="Z28" s="11">
        <v>63412000000</v>
      </c>
      <c r="AA28" s="11">
        <v>5</v>
      </c>
      <c r="AB28" s="11">
        <f t="shared" si="3"/>
        <v>111887.6</v>
      </c>
      <c r="AC28" s="9">
        <f t="shared" si="17"/>
        <v>5.048781958289063</v>
      </c>
      <c r="AD28" s="11">
        <f t="shared" si="18"/>
        <v>817824831.199997</v>
      </c>
      <c r="AE28" s="11">
        <f t="shared" si="19"/>
        <v>204456207.79999924</v>
      </c>
      <c r="AF28" s="11">
        <f t="shared" si="20"/>
        <v>14298.818405728469</v>
      </c>
      <c r="AG28" s="6">
        <f t="shared" si="21"/>
        <v>0.1277962741691525</v>
      </c>
      <c r="AH28" s="11">
        <f t="shared" si="22"/>
        <v>6394.625990626804</v>
      </c>
      <c r="AI28" s="11">
        <v>646246</v>
      </c>
      <c r="AJ28" s="11">
        <v>84071000000</v>
      </c>
      <c r="AK28" s="16">
        <v>5</v>
      </c>
      <c r="AL28" s="16">
        <f t="shared" si="4"/>
        <v>129249.2</v>
      </c>
      <c r="AM28" s="18">
        <f t="shared" si="23"/>
        <v>5.111427863668024</v>
      </c>
      <c r="AN28" s="16">
        <f t="shared" si="24"/>
        <v>544221496.800003</v>
      </c>
      <c r="AO28" s="16">
        <f t="shared" si="25"/>
        <v>136055374.20000076</v>
      </c>
      <c r="AP28" s="16">
        <f t="shared" si="26"/>
        <v>11664.277697311598</v>
      </c>
      <c r="AQ28" s="6">
        <f t="shared" si="27"/>
        <v>0.09024642084679517</v>
      </c>
      <c r="AR28" s="16">
        <f t="shared" si="28"/>
        <v>5216.423567924689</v>
      </c>
      <c r="AS28" s="6">
        <f t="shared" si="29"/>
        <v>1.0240115683116122</v>
      </c>
      <c r="AT28" s="6">
        <f t="shared" si="30"/>
        <v>1.0393673616548498</v>
      </c>
      <c r="AU28" s="6">
        <f t="shared" si="31"/>
        <v>1.2006460054554748</v>
      </c>
      <c r="AY28" s="4"/>
      <c r="AZ28" s="4"/>
      <c r="BA28" s="4"/>
      <c r="BB28" s="4"/>
    </row>
    <row r="29" spans="1:54" ht="12.75">
      <c r="A29" s="6">
        <v>15</v>
      </c>
      <c r="B29" s="6">
        <v>10.7143</v>
      </c>
      <c r="C29" s="10">
        <v>0.000604571</v>
      </c>
      <c r="D29" s="6">
        <f t="shared" si="0"/>
        <v>2.9850000000000003</v>
      </c>
      <c r="E29" s="11">
        <v>661770</v>
      </c>
      <c r="F29" s="11">
        <v>89066200000</v>
      </c>
      <c r="G29" s="11">
        <v>5</v>
      </c>
      <c r="H29" s="11">
        <f t="shared" si="1"/>
        <v>132354</v>
      </c>
      <c r="I29" s="9">
        <f t="shared" si="5"/>
        <v>5.121737071075047</v>
      </c>
      <c r="J29" s="11">
        <f t="shared" si="6"/>
        <v>1478293420</v>
      </c>
      <c r="K29" s="11">
        <f t="shared" si="7"/>
        <v>369573355</v>
      </c>
      <c r="L29" s="11">
        <f t="shared" si="8"/>
        <v>19224.290754147474</v>
      </c>
      <c r="M29" s="6">
        <f t="shared" si="9"/>
        <v>0.1452490348168357</v>
      </c>
      <c r="N29" s="11">
        <f t="shared" si="10"/>
        <v>8597.36418909889</v>
      </c>
      <c r="O29" s="11">
        <v>779864</v>
      </c>
      <c r="P29" s="11">
        <v>123890000000</v>
      </c>
      <c r="Q29" s="11">
        <v>5</v>
      </c>
      <c r="R29" s="11">
        <f t="shared" si="2"/>
        <v>155972.8</v>
      </c>
      <c r="S29" s="9">
        <f t="shared" si="11"/>
        <v>5.193048868611755</v>
      </c>
      <c r="T29" s="11">
        <f t="shared" si="12"/>
        <v>2252428300.800003</v>
      </c>
      <c r="U29" s="11">
        <f t="shared" si="13"/>
        <v>563107075.2000008</v>
      </c>
      <c r="V29" s="11">
        <f t="shared" si="14"/>
        <v>23729.877268962027</v>
      </c>
      <c r="W29" s="6">
        <f t="shared" si="15"/>
        <v>0.152141125048483</v>
      </c>
      <c r="X29" s="11">
        <f t="shared" si="16"/>
        <v>10612.32373422523</v>
      </c>
      <c r="Y29" s="11">
        <v>523868</v>
      </c>
      <c r="Z29" s="11">
        <v>68692900000</v>
      </c>
      <c r="AA29" s="11">
        <v>4</v>
      </c>
      <c r="AB29" s="11">
        <f t="shared" si="3"/>
        <v>130967</v>
      </c>
      <c r="AC29" s="9">
        <f t="shared" si="17"/>
        <v>5.117161879447016</v>
      </c>
      <c r="AD29" s="11">
        <f t="shared" si="18"/>
        <v>83479644</v>
      </c>
      <c r="AE29" s="11">
        <f t="shared" si="19"/>
        <v>27826548</v>
      </c>
      <c r="AF29" s="11">
        <f t="shared" si="20"/>
        <v>5275.087487426156</v>
      </c>
      <c r="AG29" s="6">
        <f t="shared" si="21"/>
        <v>0.04027798977930438</v>
      </c>
      <c r="AH29" s="11">
        <f t="shared" si="22"/>
        <v>2637.543743713078</v>
      </c>
      <c r="AI29" s="11">
        <v>716930</v>
      </c>
      <c r="AJ29" s="11">
        <v>103180000000</v>
      </c>
      <c r="AK29" s="16">
        <v>5</v>
      </c>
      <c r="AL29" s="16">
        <f t="shared" si="4"/>
        <v>143386</v>
      </c>
      <c r="AM29" s="18">
        <f t="shared" si="23"/>
        <v>5.156506749521711</v>
      </c>
      <c r="AN29" s="16">
        <f t="shared" si="24"/>
        <v>382275020</v>
      </c>
      <c r="AO29" s="16">
        <f t="shared" si="25"/>
        <v>95568755</v>
      </c>
      <c r="AP29" s="16">
        <f t="shared" si="26"/>
        <v>9775.927321742935</v>
      </c>
      <c r="AQ29" s="6">
        <f t="shared" si="27"/>
        <v>0.06817909225268112</v>
      </c>
      <c r="AR29" s="16">
        <f t="shared" si="28"/>
        <v>4371.927606902932</v>
      </c>
      <c r="AS29" s="6">
        <f t="shared" si="29"/>
        <v>0.9895205282802182</v>
      </c>
      <c r="AT29" s="6">
        <f t="shared" si="30"/>
        <v>1.087782628708521</v>
      </c>
      <c r="AU29" s="6">
        <f t="shared" si="31"/>
        <v>1.1909320668565362</v>
      </c>
      <c r="AY29" s="4"/>
      <c r="AZ29" s="4"/>
      <c r="BA29" s="4"/>
      <c r="BB29" s="4"/>
    </row>
    <row r="30" spans="1:54" ht="12.75">
      <c r="A30" s="6">
        <v>20</v>
      </c>
      <c r="B30" s="6">
        <v>14.2857</v>
      </c>
      <c r="C30" s="10">
        <v>0.000598429</v>
      </c>
      <c r="D30" s="6">
        <f t="shared" si="0"/>
        <v>3.9800000000000004</v>
      </c>
      <c r="E30" s="11">
        <v>553562</v>
      </c>
      <c r="F30" s="11">
        <v>77332900000</v>
      </c>
      <c r="G30" s="11">
        <v>4</v>
      </c>
      <c r="H30" s="11">
        <f t="shared" si="1"/>
        <v>138390.5</v>
      </c>
      <c r="I30" s="9">
        <f t="shared" si="5"/>
        <v>5.141106278421423</v>
      </c>
      <c r="J30" s="11">
        <f t="shared" si="6"/>
        <v>725178039</v>
      </c>
      <c r="K30" s="11">
        <f t="shared" si="7"/>
        <v>241726013</v>
      </c>
      <c r="L30" s="11">
        <f t="shared" si="8"/>
        <v>15547.540416413138</v>
      </c>
      <c r="M30" s="6">
        <f t="shared" si="9"/>
        <v>0.11234543134400944</v>
      </c>
      <c r="N30" s="11">
        <f t="shared" si="10"/>
        <v>7773.770208206569</v>
      </c>
      <c r="O30" s="11">
        <v>626596</v>
      </c>
      <c r="P30" s="11">
        <v>99813900000</v>
      </c>
      <c r="Q30" s="11">
        <v>4</v>
      </c>
      <c r="R30" s="11">
        <f t="shared" si="2"/>
        <v>156649</v>
      </c>
      <c r="S30" s="9">
        <f t="shared" si="11"/>
        <v>5.194927626821502</v>
      </c>
      <c r="T30" s="11">
        <f t="shared" si="12"/>
        <v>1658263196</v>
      </c>
      <c r="U30" s="11">
        <f t="shared" si="13"/>
        <v>552754398.6666666</v>
      </c>
      <c r="V30" s="11">
        <f t="shared" si="14"/>
        <v>23510.72943714564</v>
      </c>
      <c r="W30" s="6">
        <f t="shared" si="15"/>
        <v>0.15008541029400532</v>
      </c>
      <c r="X30" s="11">
        <f t="shared" si="16"/>
        <v>11755.36471857282</v>
      </c>
      <c r="Y30" s="11">
        <v>441979</v>
      </c>
      <c r="Z30" s="11">
        <v>56367000000</v>
      </c>
      <c r="AA30" s="11">
        <v>4</v>
      </c>
      <c r="AB30" s="13"/>
      <c r="AC30" s="14" t="s">
        <v>42</v>
      </c>
      <c r="AD30" s="15" t="s">
        <v>42</v>
      </c>
      <c r="AE30" s="15" t="s">
        <v>42</v>
      </c>
      <c r="AF30" s="15" t="s">
        <v>42</v>
      </c>
      <c r="AG30" s="8" t="s">
        <v>42</v>
      </c>
      <c r="AH30" s="15" t="s">
        <v>42</v>
      </c>
      <c r="AI30" s="11">
        <v>578623</v>
      </c>
      <c r="AJ30" s="11">
        <v>83815300000</v>
      </c>
      <c r="AK30" s="16">
        <v>4</v>
      </c>
      <c r="AL30" s="16">
        <f t="shared" si="4"/>
        <v>144655.75</v>
      </c>
      <c r="AM30" s="18">
        <f t="shared" si="23"/>
        <v>5.160335701334428</v>
      </c>
      <c r="AN30" s="16">
        <f t="shared" si="24"/>
        <v>114155967.75</v>
      </c>
      <c r="AO30" s="16">
        <f t="shared" si="25"/>
        <v>38051989.25</v>
      </c>
      <c r="AP30" s="16">
        <f t="shared" si="26"/>
        <v>6168.629446643719</v>
      </c>
      <c r="AQ30" s="6">
        <f t="shared" si="27"/>
        <v>0.04264351362903804</v>
      </c>
      <c r="AR30" s="16">
        <f t="shared" si="28"/>
        <v>3084.3147233218597</v>
      </c>
      <c r="AS30" s="6">
        <f t="shared" si="29"/>
        <v>0</v>
      </c>
      <c r="AT30" s="6">
        <f t="shared" si="30"/>
        <v>1.0829089061444153</v>
      </c>
      <c r="AU30" s="7"/>
      <c r="AY30" s="4"/>
      <c r="AZ30" s="4"/>
      <c r="BA30" s="4"/>
      <c r="BB30" s="4"/>
    </row>
    <row r="31" spans="1:54" ht="12.75">
      <c r="A31" s="6">
        <v>25</v>
      </c>
      <c r="B31" s="6">
        <v>17.8571</v>
      </c>
      <c r="C31" s="10">
        <v>0.000592286</v>
      </c>
      <c r="D31" s="6">
        <f t="shared" si="0"/>
        <v>4.9750000000000005</v>
      </c>
      <c r="E31" s="11">
        <v>548381</v>
      </c>
      <c r="F31" s="11">
        <v>75652500000</v>
      </c>
      <c r="G31" s="11">
        <v>4</v>
      </c>
      <c r="H31" s="11">
        <f t="shared" si="1"/>
        <v>137095.25</v>
      </c>
      <c r="I31" s="9">
        <f t="shared" si="5"/>
        <v>5.1370224078564295</v>
      </c>
      <c r="J31" s="11">
        <f t="shared" si="6"/>
        <v>472069709.75</v>
      </c>
      <c r="K31" s="11">
        <f t="shared" si="7"/>
        <v>157356569.91666666</v>
      </c>
      <c r="L31" s="11">
        <f t="shared" si="8"/>
        <v>12544.184705139935</v>
      </c>
      <c r="M31" s="6">
        <f t="shared" si="9"/>
        <v>0.09149977628794531</v>
      </c>
      <c r="N31" s="11">
        <f t="shared" si="10"/>
        <v>6272.092352569967</v>
      </c>
      <c r="O31" s="11">
        <v>428277</v>
      </c>
      <c r="P31" s="11">
        <v>61989800000</v>
      </c>
      <c r="Q31" s="11">
        <v>3</v>
      </c>
      <c r="R31" s="11">
        <f t="shared" si="2"/>
        <v>142759</v>
      </c>
      <c r="S31" s="9">
        <f t="shared" si="11"/>
        <v>5.154603497142946</v>
      </c>
      <c r="T31" s="11">
        <f t="shared" si="12"/>
        <v>849403757</v>
      </c>
      <c r="U31" s="11">
        <f t="shared" si="13"/>
        <v>424701878.5</v>
      </c>
      <c r="V31" s="11">
        <f t="shared" si="14"/>
        <v>20608.296351227094</v>
      </c>
      <c r="W31" s="6">
        <f t="shared" si="15"/>
        <v>0.14435724788788865</v>
      </c>
      <c r="X31" s="11">
        <f t="shared" si="16"/>
        <v>11898.205445920546</v>
      </c>
      <c r="Y31" s="11">
        <v>506381</v>
      </c>
      <c r="Z31" s="11">
        <v>66369800000</v>
      </c>
      <c r="AA31" s="11">
        <v>4</v>
      </c>
      <c r="AB31" s="11">
        <f aca="true" t="shared" si="32" ref="AB31:AB46">Y31/AA31</f>
        <v>126595.25</v>
      </c>
      <c r="AC31" s="9">
        <f aca="true" t="shared" si="33" ref="AC31:AC46">LOG(AB31)</f>
        <v>5.102417410756457</v>
      </c>
      <c r="AD31" s="11">
        <f aca="true" t="shared" si="34" ref="AD31:AD46">Z31-((Y31*Y31)/AA31)</f>
        <v>2264370709.75</v>
      </c>
      <c r="AE31" s="11">
        <f aca="true" t="shared" si="35" ref="AE31:AE46">AD31/(AA31-1)</f>
        <v>754790236.5833334</v>
      </c>
      <c r="AF31" s="11">
        <f aca="true" t="shared" si="36" ref="AF31:AF46">SQRT(AE31)</f>
        <v>27473.4460267243</v>
      </c>
      <c r="AG31" s="6">
        <f aca="true" t="shared" si="37" ref="AG31:AG46">AF31/AB31</f>
        <v>0.21701798469314054</v>
      </c>
      <c r="AH31" s="11">
        <f aca="true" t="shared" si="38" ref="AH31:AH46">AF31/SQRT(AA31)</f>
        <v>13736.72301336215</v>
      </c>
      <c r="AI31" s="11">
        <v>559766</v>
      </c>
      <c r="AJ31" s="11">
        <v>78391200000</v>
      </c>
      <c r="AK31" s="16">
        <v>4</v>
      </c>
      <c r="AL31" s="16">
        <f t="shared" si="4"/>
        <v>139941.5</v>
      </c>
      <c r="AM31" s="18">
        <f t="shared" si="23"/>
        <v>5.145946524701401</v>
      </c>
      <c r="AN31" s="16">
        <f t="shared" si="24"/>
        <v>56706311</v>
      </c>
      <c r="AO31" s="16">
        <f t="shared" si="25"/>
        <v>18902103.666666668</v>
      </c>
      <c r="AP31" s="16">
        <f t="shared" si="26"/>
        <v>4347.654961777288</v>
      </c>
      <c r="AQ31" s="6">
        <f t="shared" si="27"/>
        <v>0.03106766014211144</v>
      </c>
      <c r="AR31" s="16">
        <f t="shared" si="28"/>
        <v>2173.827480888644</v>
      </c>
      <c r="AS31" s="6">
        <f t="shared" si="29"/>
        <v>0.9234109132154469</v>
      </c>
      <c r="AT31" s="6">
        <f t="shared" si="30"/>
        <v>1.0201334128903863</v>
      </c>
      <c r="AU31" s="6">
        <f aca="true" t="shared" si="39" ref="AU31:AU44">R31/AB31</f>
        <v>1.1276805409365676</v>
      </c>
      <c r="AY31" s="4"/>
      <c r="AZ31" s="4"/>
      <c r="BA31" s="4"/>
      <c r="BB31" s="4"/>
    </row>
    <row r="32" spans="1:54" ht="12.75">
      <c r="A32" s="6">
        <v>30</v>
      </c>
      <c r="B32" s="6">
        <v>21.4286</v>
      </c>
      <c r="C32" s="10">
        <v>0.0005851</v>
      </c>
      <c r="D32" s="6">
        <f t="shared" si="0"/>
        <v>5.970000000000001</v>
      </c>
      <c r="E32" s="11">
        <v>536017</v>
      </c>
      <c r="F32" s="11">
        <v>72185300000</v>
      </c>
      <c r="G32" s="11">
        <v>4</v>
      </c>
      <c r="H32" s="11">
        <f t="shared" si="1"/>
        <v>134004.25</v>
      </c>
      <c r="I32" s="9">
        <f t="shared" si="5"/>
        <v>5.1271185724116615</v>
      </c>
      <c r="J32" s="11">
        <f t="shared" si="6"/>
        <v>356743927.75</v>
      </c>
      <c r="K32" s="11">
        <f t="shared" si="7"/>
        <v>118914642.58333333</v>
      </c>
      <c r="L32" s="11">
        <f t="shared" si="8"/>
        <v>10904.799062033804</v>
      </c>
      <c r="M32" s="6">
        <f t="shared" si="9"/>
        <v>0.0813765165062586</v>
      </c>
      <c r="N32" s="11">
        <f t="shared" si="10"/>
        <v>5452.399531016902</v>
      </c>
      <c r="O32" s="11">
        <v>405936</v>
      </c>
      <c r="P32" s="11">
        <v>55696900000</v>
      </c>
      <c r="Q32" s="11">
        <v>3</v>
      </c>
      <c r="R32" s="11">
        <f t="shared" si="2"/>
        <v>135312</v>
      </c>
      <c r="S32" s="9">
        <f t="shared" si="11"/>
        <v>5.131336313247189</v>
      </c>
      <c r="T32" s="11">
        <f t="shared" si="12"/>
        <v>768887968</v>
      </c>
      <c r="U32" s="11">
        <f t="shared" si="13"/>
        <v>384443984</v>
      </c>
      <c r="V32" s="11">
        <f t="shared" si="14"/>
        <v>19607.243151447885</v>
      </c>
      <c r="W32" s="6">
        <f t="shared" si="15"/>
        <v>0.14490394903222098</v>
      </c>
      <c r="X32" s="11">
        <f t="shared" si="16"/>
        <v>11320.247111554883</v>
      </c>
      <c r="Y32" s="11">
        <v>580630</v>
      </c>
      <c r="Z32" s="11">
        <v>84616000000</v>
      </c>
      <c r="AA32" s="11">
        <v>4</v>
      </c>
      <c r="AB32" s="11">
        <f t="shared" si="32"/>
        <v>145157.5</v>
      </c>
      <c r="AC32" s="9">
        <f t="shared" si="33"/>
        <v>5.1618394798815475</v>
      </c>
      <c r="AD32" s="11">
        <f t="shared" si="34"/>
        <v>333200775</v>
      </c>
      <c r="AE32" s="11">
        <f t="shared" si="35"/>
        <v>111066925</v>
      </c>
      <c r="AF32" s="11">
        <f t="shared" si="36"/>
        <v>10538.82939419744</v>
      </c>
      <c r="AG32" s="6">
        <f t="shared" si="37"/>
        <v>0.07260272045328309</v>
      </c>
      <c r="AH32" s="11">
        <f t="shared" si="38"/>
        <v>5269.41469709872</v>
      </c>
      <c r="AI32" s="11">
        <v>526261</v>
      </c>
      <c r="AJ32" s="11">
        <v>69580600000</v>
      </c>
      <c r="AK32" s="16">
        <v>4</v>
      </c>
      <c r="AL32" s="16">
        <f t="shared" si="4"/>
        <v>131565.25</v>
      </c>
      <c r="AM32" s="18">
        <f t="shared" si="23"/>
        <v>5.119141195310296</v>
      </c>
      <c r="AN32" s="16">
        <f t="shared" si="24"/>
        <v>342939969.75</v>
      </c>
      <c r="AO32" s="16">
        <f t="shared" si="25"/>
        <v>114313323.25</v>
      </c>
      <c r="AP32" s="16">
        <f t="shared" si="26"/>
        <v>10691.740889583885</v>
      </c>
      <c r="AQ32" s="6">
        <f t="shared" si="27"/>
        <v>0.08126569051922058</v>
      </c>
      <c r="AR32" s="16">
        <f t="shared" si="28"/>
        <v>5345.870444791943</v>
      </c>
      <c r="AS32" s="6">
        <f t="shared" si="29"/>
        <v>1.0832305691797088</v>
      </c>
      <c r="AT32" s="6">
        <f t="shared" si="30"/>
        <v>1.0284782645873436</v>
      </c>
      <c r="AU32" s="6">
        <f t="shared" si="39"/>
        <v>0.932173673423695</v>
      </c>
      <c r="AY32" s="4"/>
      <c r="AZ32" s="4"/>
      <c r="BA32" s="4"/>
      <c r="BB32" s="4"/>
    </row>
    <row r="33" spans="1:54" ht="12.75">
      <c r="A33" s="6">
        <v>35</v>
      </c>
      <c r="B33" s="6">
        <v>25</v>
      </c>
      <c r="C33" s="10">
        <v>0.00057635</v>
      </c>
      <c r="D33" s="6">
        <f t="shared" si="0"/>
        <v>6.965000000000001</v>
      </c>
      <c r="E33" s="11">
        <v>507857</v>
      </c>
      <c r="F33" s="11">
        <v>64692600000</v>
      </c>
      <c r="G33" s="11">
        <v>4</v>
      </c>
      <c r="H33" s="11">
        <f t="shared" si="1"/>
        <v>126964.25</v>
      </c>
      <c r="I33" s="9">
        <f t="shared" si="5"/>
        <v>5.1036814515591375</v>
      </c>
      <c r="J33" s="11">
        <f t="shared" si="6"/>
        <v>212916887.75</v>
      </c>
      <c r="K33" s="11">
        <f t="shared" si="7"/>
        <v>70972295.91666667</v>
      </c>
      <c r="L33" s="11">
        <f t="shared" si="8"/>
        <v>8424.505677882036</v>
      </c>
      <c r="M33" s="6">
        <f t="shared" si="9"/>
        <v>0.06635336858904799</v>
      </c>
      <c r="N33" s="11">
        <f t="shared" si="10"/>
        <v>4212.252838941018</v>
      </c>
      <c r="O33" s="11">
        <v>399265</v>
      </c>
      <c r="P33" s="11">
        <v>53867100000</v>
      </c>
      <c r="Q33" s="11">
        <v>3</v>
      </c>
      <c r="R33" s="11">
        <f t="shared" si="2"/>
        <v>133088.33333333334</v>
      </c>
      <c r="S33" s="9">
        <f t="shared" si="11"/>
        <v>5.1241399864211195</v>
      </c>
      <c r="T33" s="11">
        <f t="shared" si="12"/>
        <v>729586591.6666641</v>
      </c>
      <c r="U33" s="11">
        <f t="shared" si="13"/>
        <v>364793295.83333206</v>
      </c>
      <c r="V33" s="11">
        <f t="shared" si="14"/>
        <v>19099.5627131443</v>
      </c>
      <c r="W33" s="6">
        <f t="shared" si="15"/>
        <v>0.1435104207467043</v>
      </c>
      <c r="X33" s="11">
        <f t="shared" si="16"/>
        <v>11027.137673838</v>
      </c>
      <c r="Y33" s="11">
        <v>576964</v>
      </c>
      <c r="Z33" s="11">
        <v>83438300000</v>
      </c>
      <c r="AA33" s="11">
        <v>4</v>
      </c>
      <c r="AB33" s="11">
        <f t="shared" si="32"/>
        <v>144241</v>
      </c>
      <c r="AC33" s="9">
        <f t="shared" si="33"/>
        <v>5.159088724619617</v>
      </c>
      <c r="AD33" s="11">
        <f t="shared" si="34"/>
        <v>216435676</v>
      </c>
      <c r="AE33" s="11">
        <f t="shared" si="35"/>
        <v>72145225.33333333</v>
      </c>
      <c r="AF33" s="11">
        <f t="shared" si="36"/>
        <v>8493.834548266956</v>
      </c>
      <c r="AG33" s="6">
        <f t="shared" si="37"/>
        <v>0.058886409192025535</v>
      </c>
      <c r="AH33" s="11">
        <f t="shared" si="38"/>
        <v>4246.917274133478</v>
      </c>
      <c r="AI33" s="11">
        <v>514187</v>
      </c>
      <c r="AJ33" s="11">
        <v>66181800000</v>
      </c>
      <c r="AK33" s="16">
        <v>4</v>
      </c>
      <c r="AL33" s="16">
        <f t="shared" si="4"/>
        <v>128546.75</v>
      </c>
      <c r="AM33" s="18">
        <f t="shared" si="23"/>
        <v>5.109061101010706</v>
      </c>
      <c r="AN33" s="16">
        <f t="shared" si="24"/>
        <v>84732257.75</v>
      </c>
      <c r="AO33" s="16">
        <f t="shared" si="25"/>
        <v>28244085.916666668</v>
      </c>
      <c r="AP33" s="16">
        <f t="shared" si="26"/>
        <v>5314.516527085664</v>
      </c>
      <c r="AQ33" s="6">
        <f t="shared" si="27"/>
        <v>0.04134306411547289</v>
      </c>
      <c r="AR33" s="16">
        <f t="shared" si="28"/>
        <v>2657.258263542832</v>
      </c>
      <c r="AS33" s="6">
        <f t="shared" si="29"/>
        <v>1.1360757063504097</v>
      </c>
      <c r="AT33" s="6">
        <f t="shared" si="30"/>
        <v>1.0353302073629504</v>
      </c>
      <c r="AU33" s="6">
        <f t="shared" si="39"/>
        <v>0.9226803289864417</v>
      </c>
      <c r="AY33" s="4"/>
      <c r="AZ33" s="4"/>
      <c r="BA33" s="4"/>
      <c r="BB33" s="4"/>
    </row>
    <row r="34" spans="1:54" ht="12.75">
      <c r="A34" s="6">
        <v>40</v>
      </c>
      <c r="B34" s="6">
        <v>28.5714</v>
      </c>
      <c r="C34" s="10">
        <v>0.0005676</v>
      </c>
      <c r="D34" s="6">
        <f t="shared" si="0"/>
        <v>7.960000000000001</v>
      </c>
      <c r="E34" s="11">
        <v>482799</v>
      </c>
      <c r="F34" s="11">
        <v>58376300000</v>
      </c>
      <c r="G34" s="11">
        <v>4</v>
      </c>
      <c r="H34" s="11">
        <f t="shared" si="1"/>
        <v>120699.75</v>
      </c>
      <c r="I34" s="9">
        <f t="shared" si="5"/>
        <v>5.081706370563523</v>
      </c>
      <c r="J34" s="11">
        <f t="shared" si="6"/>
        <v>102581399.75</v>
      </c>
      <c r="K34" s="11">
        <f t="shared" si="7"/>
        <v>34193799.916666664</v>
      </c>
      <c r="L34" s="11">
        <f t="shared" si="8"/>
        <v>5847.546486917968</v>
      </c>
      <c r="M34" s="6">
        <f t="shared" si="9"/>
        <v>0.04844704721358551</v>
      </c>
      <c r="N34" s="11">
        <f t="shared" si="10"/>
        <v>2923.773243458984</v>
      </c>
      <c r="O34" s="11">
        <v>393527</v>
      </c>
      <c r="P34" s="11">
        <v>52351400000</v>
      </c>
      <c r="Q34" s="11">
        <v>3</v>
      </c>
      <c r="R34" s="11">
        <f t="shared" si="2"/>
        <v>131175.66666666666</v>
      </c>
      <c r="S34" s="9">
        <f t="shared" si="11"/>
        <v>5.117853280066251</v>
      </c>
      <c r="T34" s="11">
        <f t="shared" si="12"/>
        <v>730233423.6666641</v>
      </c>
      <c r="U34" s="11">
        <f t="shared" si="13"/>
        <v>365116711.83333206</v>
      </c>
      <c r="V34" s="11">
        <f t="shared" si="14"/>
        <v>19108.02741868799</v>
      </c>
      <c r="W34" s="6">
        <f t="shared" si="15"/>
        <v>0.14566746946477363</v>
      </c>
      <c r="X34" s="11">
        <f t="shared" si="16"/>
        <v>11032.024773862262</v>
      </c>
      <c r="Y34" s="11">
        <v>548456</v>
      </c>
      <c r="Z34" s="11">
        <v>75616400000</v>
      </c>
      <c r="AA34" s="11">
        <v>4</v>
      </c>
      <c r="AB34" s="11">
        <f t="shared" si="32"/>
        <v>137114</v>
      </c>
      <c r="AC34" s="9">
        <f t="shared" si="33"/>
        <v>5.137081800612497</v>
      </c>
      <c r="AD34" s="11">
        <f t="shared" si="34"/>
        <v>415404016</v>
      </c>
      <c r="AE34" s="11">
        <f t="shared" si="35"/>
        <v>138468005.33333334</v>
      </c>
      <c r="AF34" s="11">
        <f t="shared" si="36"/>
        <v>11767.242894294879</v>
      </c>
      <c r="AG34" s="6">
        <f t="shared" si="37"/>
        <v>0.085820870912488</v>
      </c>
      <c r="AH34" s="11">
        <f t="shared" si="38"/>
        <v>5883.6214471474395</v>
      </c>
      <c r="AI34" s="11">
        <v>492568</v>
      </c>
      <c r="AJ34" s="11">
        <v>60791800000</v>
      </c>
      <c r="AK34" s="16">
        <v>4</v>
      </c>
      <c r="AL34" s="16">
        <f t="shared" si="4"/>
        <v>123142</v>
      </c>
      <c r="AM34" s="18">
        <f t="shared" si="23"/>
        <v>5.090406202868507</v>
      </c>
      <c r="AN34" s="16">
        <f t="shared" si="24"/>
        <v>135991344</v>
      </c>
      <c r="AO34" s="16">
        <f t="shared" si="25"/>
        <v>45330448</v>
      </c>
      <c r="AP34" s="16">
        <f t="shared" si="26"/>
        <v>6732.789020903596</v>
      </c>
      <c r="AQ34" s="6">
        <f t="shared" si="27"/>
        <v>0.054675001387857886</v>
      </c>
      <c r="AR34" s="16">
        <f t="shared" si="28"/>
        <v>3366.394510451798</v>
      </c>
      <c r="AS34" s="6">
        <f t="shared" si="29"/>
        <v>1.1359924109204866</v>
      </c>
      <c r="AT34" s="6">
        <f t="shared" si="30"/>
        <v>1.0652390465208188</v>
      </c>
      <c r="AU34" s="6">
        <f t="shared" si="39"/>
        <v>0.9566905397455159</v>
      </c>
      <c r="AY34" s="4"/>
      <c r="AZ34" s="4"/>
      <c r="BA34" s="4"/>
      <c r="BB34" s="4"/>
    </row>
    <row r="35" spans="1:54" ht="12.75">
      <c r="A35" s="6">
        <v>45</v>
      </c>
      <c r="B35" s="6">
        <v>32.1429</v>
      </c>
      <c r="C35" s="10">
        <v>0.000555164</v>
      </c>
      <c r="D35" s="6">
        <f t="shared" si="0"/>
        <v>8.955</v>
      </c>
      <c r="E35" s="11">
        <v>449619</v>
      </c>
      <c r="F35" s="11">
        <v>50642600000</v>
      </c>
      <c r="G35" s="11">
        <v>4</v>
      </c>
      <c r="H35" s="11">
        <f t="shared" si="1"/>
        <v>112404.75</v>
      </c>
      <c r="I35" s="9">
        <f t="shared" si="5"/>
        <v>5.050784664037326</v>
      </c>
      <c r="J35" s="11">
        <f t="shared" si="6"/>
        <v>103288709.75</v>
      </c>
      <c r="K35" s="11">
        <f t="shared" si="7"/>
        <v>34429569.916666664</v>
      </c>
      <c r="L35" s="11">
        <f t="shared" si="8"/>
        <v>5867.671592434827</v>
      </c>
      <c r="M35" s="6">
        <f t="shared" si="9"/>
        <v>0.05220127790360129</v>
      </c>
      <c r="N35" s="11">
        <f t="shared" si="10"/>
        <v>2933.8357962174136</v>
      </c>
      <c r="O35" s="11">
        <v>385247</v>
      </c>
      <c r="P35" s="11">
        <v>50216100000</v>
      </c>
      <c r="Q35" s="11">
        <v>3</v>
      </c>
      <c r="R35" s="11">
        <f t="shared" si="2"/>
        <v>128415.66666666667</v>
      </c>
      <c r="S35" s="9">
        <f t="shared" si="11"/>
        <v>5.10861801074083</v>
      </c>
      <c r="T35" s="11">
        <f t="shared" si="12"/>
        <v>744349663.6666641</v>
      </c>
      <c r="U35" s="11">
        <f t="shared" si="13"/>
        <v>372174831.83333206</v>
      </c>
      <c r="V35" s="11">
        <f t="shared" si="14"/>
        <v>19291.83329373681</v>
      </c>
      <c r="W35" s="6">
        <f t="shared" si="15"/>
        <v>0.15022959265409055</v>
      </c>
      <c r="X35" s="11">
        <f t="shared" si="16"/>
        <v>11138.145145300332</v>
      </c>
      <c r="Y35" s="11">
        <v>521911</v>
      </c>
      <c r="Z35" s="11">
        <v>68542900000</v>
      </c>
      <c r="AA35" s="11">
        <v>4</v>
      </c>
      <c r="AB35" s="11">
        <f t="shared" si="32"/>
        <v>130477.75</v>
      </c>
      <c r="AC35" s="9">
        <f t="shared" si="33"/>
        <v>5.115536458984017</v>
      </c>
      <c r="AD35" s="11">
        <f t="shared" si="34"/>
        <v>445127019.75</v>
      </c>
      <c r="AE35" s="11">
        <f t="shared" si="35"/>
        <v>148375673.25</v>
      </c>
      <c r="AF35" s="11">
        <f t="shared" si="36"/>
        <v>12180.9553504641</v>
      </c>
      <c r="AG35" s="6">
        <f t="shared" si="37"/>
        <v>0.09335657114308073</v>
      </c>
      <c r="AH35" s="11">
        <f t="shared" si="38"/>
        <v>6090.47767523205</v>
      </c>
      <c r="AI35" s="11">
        <v>473739</v>
      </c>
      <c r="AJ35" s="11">
        <v>56407200000</v>
      </c>
      <c r="AK35" s="16">
        <v>4</v>
      </c>
      <c r="AL35" s="16">
        <f t="shared" si="4"/>
        <v>118434.75</v>
      </c>
      <c r="AM35" s="18">
        <f t="shared" si="23"/>
        <v>5.0734791476486665</v>
      </c>
      <c r="AN35" s="16">
        <f t="shared" si="24"/>
        <v>300039969.75</v>
      </c>
      <c r="AO35" s="16">
        <f t="shared" si="25"/>
        <v>100013323.25</v>
      </c>
      <c r="AP35" s="16">
        <f t="shared" si="26"/>
        <v>10000.666140312855</v>
      </c>
      <c r="AQ35" s="6">
        <f t="shared" si="27"/>
        <v>0.08444030270096281</v>
      </c>
      <c r="AR35" s="16">
        <f t="shared" si="28"/>
        <v>5000.333070156427</v>
      </c>
      <c r="AS35" s="6">
        <f t="shared" si="29"/>
        <v>1.1607850202059966</v>
      </c>
      <c r="AT35" s="6">
        <f t="shared" si="30"/>
        <v>1.0842735486558353</v>
      </c>
      <c r="AU35" s="6">
        <f t="shared" si="39"/>
        <v>0.9841959005781957</v>
      </c>
      <c r="AY35" s="4"/>
      <c r="AZ35" s="4"/>
      <c r="BA35" s="4"/>
      <c r="BB35" s="4"/>
    </row>
    <row r="36" spans="1:54" ht="12.75">
      <c r="A36" s="6">
        <v>50</v>
      </c>
      <c r="B36" s="6">
        <v>35.7143</v>
      </c>
      <c r="C36" s="10">
        <v>0.000540271</v>
      </c>
      <c r="D36" s="6">
        <f t="shared" si="0"/>
        <v>9.950000000000001</v>
      </c>
      <c r="E36" s="11">
        <v>423024</v>
      </c>
      <c r="F36" s="11">
        <v>44799400000</v>
      </c>
      <c r="G36" s="11">
        <v>4</v>
      </c>
      <c r="H36" s="11">
        <f t="shared" si="1"/>
        <v>105756</v>
      </c>
      <c r="I36" s="9">
        <f t="shared" si="5"/>
        <v>5.024305016169745</v>
      </c>
      <c r="J36" s="11">
        <f t="shared" si="6"/>
        <v>62073856</v>
      </c>
      <c r="K36" s="11">
        <f t="shared" si="7"/>
        <v>20691285.333333332</v>
      </c>
      <c r="L36" s="11">
        <f t="shared" si="8"/>
        <v>4548.767452105387</v>
      </c>
      <c r="M36" s="6">
        <f t="shared" si="9"/>
        <v>0.04301190903689046</v>
      </c>
      <c r="N36" s="11">
        <f t="shared" si="10"/>
        <v>2274.3837260526934</v>
      </c>
      <c r="O36" s="11">
        <v>371830</v>
      </c>
      <c r="P36" s="11">
        <v>46762700000</v>
      </c>
      <c r="Q36" s="11">
        <v>3</v>
      </c>
      <c r="R36" s="11">
        <f t="shared" si="2"/>
        <v>123943.33333333333</v>
      </c>
      <c r="S36" s="9">
        <f t="shared" si="11"/>
        <v>5.093223171891168</v>
      </c>
      <c r="T36" s="11">
        <f t="shared" si="12"/>
        <v>676850366.6666641</v>
      </c>
      <c r="U36" s="11">
        <f t="shared" si="13"/>
        <v>338425183.33333206</v>
      </c>
      <c r="V36" s="11">
        <f t="shared" si="14"/>
        <v>18396.336138843846</v>
      </c>
      <c r="W36" s="6">
        <f t="shared" si="15"/>
        <v>0.1484253783087205</v>
      </c>
      <c r="X36" s="11">
        <f t="shared" si="16"/>
        <v>10621.129621864337</v>
      </c>
      <c r="Y36" s="11">
        <v>494823</v>
      </c>
      <c r="Z36" s="11">
        <v>61682100000</v>
      </c>
      <c r="AA36" s="11">
        <v>4</v>
      </c>
      <c r="AB36" s="11">
        <f t="shared" si="32"/>
        <v>123705.75</v>
      </c>
      <c r="AC36" s="9">
        <f t="shared" si="33"/>
        <v>5.09238988665607</v>
      </c>
      <c r="AD36" s="11">
        <f t="shared" si="34"/>
        <v>469649667.75</v>
      </c>
      <c r="AE36" s="11">
        <f t="shared" si="35"/>
        <v>156549889.25</v>
      </c>
      <c r="AF36" s="11">
        <f t="shared" si="36"/>
        <v>12511.989819768876</v>
      </c>
      <c r="AG36" s="6">
        <f t="shared" si="37"/>
        <v>0.10114315478277183</v>
      </c>
      <c r="AH36" s="11">
        <f t="shared" si="38"/>
        <v>6255.994909884438</v>
      </c>
      <c r="AI36" s="11">
        <v>445608</v>
      </c>
      <c r="AJ36" s="11">
        <v>50124400000</v>
      </c>
      <c r="AK36" s="16">
        <v>4</v>
      </c>
      <c r="AL36" s="16">
        <f t="shared" si="4"/>
        <v>111402</v>
      </c>
      <c r="AM36" s="18">
        <f t="shared" si="23"/>
        <v>5.04689298779612</v>
      </c>
      <c r="AN36" s="16">
        <f t="shared" si="24"/>
        <v>482777584</v>
      </c>
      <c r="AO36" s="16">
        <f t="shared" si="25"/>
        <v>160925861.33333334</v>
      </c>
      <c r="AP36" s="16">
        <f t="shared" si="26"/>
        <v>12685.655731310595</v>
      </c>
      <c r="AQ36" s="6">
        <f t="shared" si="27"/>
        <v>0.11387278263685208</v>
      </c>
      <c r="AR36" s="16">
        <f t="shared" si="28"/>
        <v>6342.8278656552975</v>
      </c>
      <c r="AS36" s="6">
        <f t="shared" si="29"/>
        <v>1.1697279586973788</v>
      </c>
      <c r="AT36" s="6">
        <f t="shared" si="30"/>
        <v>1.1125772727000711</v>
      </c>
      <c r="AU36" s="6">
        <f t="shared" si="39"/>
        <v>1.0019205520627241</v>
      </c>
      <c r="AY36" s="4"/>
      <c r="AZ36" s="4"/>
      <c r="BA36" s="4"/>
      <c r="BB36" s="4"/>
    </row>
    <row r="37" spans="1:54" ht="12.75">
      <c r="A37" s="6">
        <v>55</v>
      </c>
      <c r="B37" s="6">
        <v>39.2813</v>
      </c>
      <c r="C37" s="10">
        <v>0.000525397</v>
      </c>
      <c r="D37" s="6">
        <f t="shared" si="0"/>
        <v>10.945</v>
      </c>
      <c r="E37" s="11">
        <v>395229</v>
      </c>
      <c r="F37" s="11">
        <v>39193600000</v>
      </c>
      <c r="G37" s="11">
        <v>4</v>
      </c>
      <c r="H37" s="11">
        <f t="shared" si="1"/>
        <v>98807.25</v>
      </c>
      <c r="I37" s="9">
        <f t="shared" si="5"/>
        <v>4.994788812193652</v>
      </c>
      <c r="J37" s="11">
        <f t="shared" si="6"/>
        <v>142109389.75</v>
      </c>
      <c r="K37" s="11">
        <f t="shared" si="7"/>
        <v>47369796.583333336</v>
      </c>
      <c r="L37" s="11">
        <f t="shared" si="8"/>
        <v>6882.571945380108</v>
      </c>
      <c r="M37" s="6">
        <f t="shared" si="9"/>
        <v>0.06965654792922694</v>
      </c>
      <c r="N37" s="11">
        <f t="shared" si="10"/>
        <v>3441.285972690054</v>
      </c>
      <c r="O37" s="11">
        <v>351011</v>
      </c>
      <c r="P37" s="11">
        <v>41770300000</v>
      </c>
      <c r="Q37" s="11">
        <v>3</v>
      </c>
      <c r="R37" s="11">
        <f t="shared" si="2"/>
        <v>117003.66666666667</v>
      </c>
      <c r="S37" s="9">
        <f t="shared" si="11"/>
        <v>5.068199471901277</v>
      </c>
      <c r="T37" s="11">
        <f t="shared" si="12"/>
        <v>700725959.6666641</v>
      </c>
      <c r="U37" s="11">
        <f t="shared" si="13"/>
        <v>350362979.83333206</v>
      </c>
      <c r="V37" s="11">
        <f t="shared" si="14"/>
        <v>18717.985464075242</v>
      </c>
      <c r="W37" s="6">
        <f t="shared" si="15"/>
        <v>0.15997776819594178</v>
      </c>
      <c r="X37" s="11">
        <f t="shared" si="16"/>
        <v>10806.833946371344</v>
      </c>
      <c r="Y37" s="11">
        <v>467551</v>
      </c>
      <c r="Z37" s="11">
        <v>55253500000</v>
      </c>
      <c r="AA37" s="11">
        <v>4</v>
      </c>
      <c r="AB37" s="11">
        <f t="shared" si="32"/>
        <v>116887.75</v>
      </c>
      <c r="AC37" s="9">
        <f t="shared" si="33"/>
        <v>5.0677689988763746</v>
      </c>
      <c r="AD37" s="11">
        <f t="shared" si="34"/>
        <v>602515599.75</v>
      </c>
      <c r="AE37" s="11">
        <f t="shared" si="35"/>
        <v>200838533.25</v>
      </c>
      <c r="AF37" s="11">
        <f t="shared" si="36"/>
        <v>14171.751241466243</v>
      </c>
      <c r="AG37" s="6">
        <f t="shared" si="37"/>
        <v>0.12124239915188925</v>
      </c>
      <c r="AH37" s="11">
        <f t="shared" si="38"/>
        <v>7085.875620733122</v>
      </c>
      <c r="AI37" s="11">
        <v>411643</v>
      </c>
      <c r="AJ37" s="11">
        <v>43115900000</v>
      </c>
      <c r="AK37" s="16">
        <v>4</v>
      </c>
      <c r="AL37" s="16">
        <f t="shared" si="4"/>
        <v>102910.75</v>
      </c>
      <c r="AM37" s="18">
        <f t="shared" si="23"/>
        <v>5.0124607432933255</v>
      </c>
      <c r="AN37" s="16">
        <f t="shared" si="24"/>
        <v>753410137.75</v>
      </c>
      <c r="AO37" s="16">
        <f t="shared" si="25"/>
        <v>251136712.58333334</v>
      </c>
      <c r="AP37" s="16">
        <f t="shared" si="26"/>
        <v>15847.293541274907</v>
      </c>
      <c r="AQ37" s="6">
        <f t="shared" si="27"/>
        <v>0.15399065249524377</v>
      </c>
      <c r="AR37" s="16">
        <f t="shared" si="28"/>
        <v>7923.646770637453</v>
      </c>
      <c r="AS37" s="6">
        <f t="shared" si="29"/>
        <v>1.182987584413087</v>
      </c>
      <c r="AT37" s="6">
        <f t="shared" si="30"/>
        <v>1.1369430955139932</v>
      </c>
      <c r="AU37" s="6">
        <f t="shared" si="39"/>
        <v>1.0009916921719058</v>
      </c>
      <c r="AY37" s="4"/>
      <c r="AZ37" s="4"/>
      <c r="BA37" s="4"/>
      <c r="BB37" s="4"/>
    </row>
    <row r="38" spans="1:54" ht="12.75">
      <c r="A38" s="6">
        <v>60</v>
      </c>
      <c r="B38" s="6">
        <v>42.85</v>
      </c>
      <c r="C38" s="10">
        <v>0.000504702</v>
      </c>
      <c r="D38" s="6">
        <f t="shared" si="0"/>
        <v>11.940000000000001</v>
      </c>
      <c r="E38" s="11">
        <v>363864</v>
      </c>
      <c r="F38" s="11">
        <v>33500000000</v>
      </c>
      <c r="G38" s="11">
        <v>4</v>
      </c>
      <c r="H38" s="11">
        <f t="shared" si="1"/>
        <v>90966</v>
      </c>
      <c r="I38" s="9">
        <f t="shared" si="5"/>
        <v>4.9588790981281505</v>
      </c>
      <c r="J38" s="11">
        <f t="shared" si="6"/>
        <v>400747376</v>
      </c>
      <c r="K38" s="11">
        <f t="shared" si="7"/>
        <v>133582458.66666667</v>
      </c>
      <c r="L38" s="11">
        <f t="shared" si="8"/>
        <v>11557.787792941463</v>
      </c>
      <c r="M38" s="6">
        <f t="shared" si="9"/>
        <v>0.12705612858586135</v>
      </c>
      <c r="N38" s="11">
        <f t="shared" si="10"/>
        <v>5778.893896470731</v>
      </c>
      <c r="O38" s="11">
        <v>326303</v>
      </c>
      <c r="P38" s="11">
        <v>36315400000</v>
      </c>
      <c r="Q38" s="11">
        <v>3</v>
      </c>
      <c r="R38" s="11">
        <f t="shared" si="2"/>
        <v>108767.66666666667</v>
      </c>
      <c r="S38" s="9">
        <f t="shared" si="11"/>
        <v>5.036499811950396</v>
      </c>
      <c r="T38" s="11">
        <f t="shared" si="12"/>
        <v>824184063.6666641</v>
      </c>
      <c r="U38" s="11">
        <f t="shared" si="13"/>
        <v>412092031.83333206</v>
      </c>
      <c r="V38" s="11">
        <f t="shared" si="14"/>
        <v>20300.050045094275</v>
      </c>
      <c r="W38" s="6">
        <f t="shared" si="15"/>
        <v>0.18663680730879834</v>
      </c>
      <c r="X38" s="11">
        <f t="shared" si="16"/>
        <v>11720.239358098055</v>
      </c>
      <c r="Y38" s="11">
        <v>438923</v>
      </c>
      <c r="Z38" s="11">
        <v>49029400000</v>
      </c>
      <c r="AA38" s="11">
        <v>4</v>
      </c>
      <c r="AB38" s="11">
        <f t="shared" si="32"/>
        <v>109730.75</v>
      </c>
      <c r="AC38" s="9">
        <f t="shared" si="33"/>
        <v>5.040328347574355</v>
      </c>
      <c r="AD38" s="11">
        <f t="shared" si="34"/>
        <v>866050017.75</v>
      </c>
      <c r="AE38" s="11">
        <f t="shared" si="35"/>
        <v>288683339.25</v>
      </c>
      <c r="AF38" s="11">
        <f t="shared" si="36"/>
        <v>16990.68389588836</v>
      </c>
      <c r="AG38" s="6">
        <f t="shared" si="37"/>
        <v>0.15483976821345302</v>
      </c>
      <c r="AH38" s="11">
        <f t="shared" si="38"/>
        <v>8495.34194794418</v>
      </c>
      <c r="AI38" s="11">
        <v>380500</v>
      </c>
      <c r="AJ38" s="11">
        <v>37142300000</v>
      </c>
      <c r="AK38" s="16">
        <v>4</v>
      </c>
      <c r="AL38" s="16">
        <f t="shared" si="4"/>
        <v>95125</v>
      </c>
      <c r="AM38" s="18">
        <f t="shared" si="23"/>
        <v>4.978294669778629</v>
      </c>
      <c r="AN38" s="16">
        <f t="shared" si="24"/>
        <v>947237500</v>
      </c>
      <c r="AO38" s="16">
        <f t="shared" si="25"/>
        <v>315745833.3333333</v>
      </c>
      <c r="AP38" s="16">
        <f t="shared" si="26"/>
        <v>17769.23840048676</v>
      </c>
      <c r="AQ38" s="6">
        <f t="shared" si="27"/>
        <v>0.18679882681195017</v>
      </c>
      <c r="AR38" s="16">
        <f t="shared" si="28"/>
        <v>8884.61920024338</v>
      </c>
      <c r="AS38" s="6">
        <f t="shared" si="29"/>
        <v>1.2062831167689028</v>
      </c>
      <c r="AT38" s="6">
        <f t="shared" si="30"/>
        <v>1.1434183092422252</v>
      </c>
      <c r="AU38" s="6">
        <f t="shared" si="39"/>
        <v>0.9912232137907256</v>
      </c>
      <c r="AY38" s="4"/>
      <c r="AZ38" s="4"/>
      <c r="BA38" s="4"/>
      <c r="BB38" s="4"/>
    </row>
    <row r="39" spans="1:54" ht="12.75">
      <c r="A39" s="6">
        <v>65</v>
      </c>
      <c r="B39" s="6">
        <v>46.64</v>
      </c>
      <c r="C39" s="10">
        <v>0.000481166</v>
      </c>
      <c r="D39" s="6">
        <f t="shared" si="0"/>
        <v>12.935</v>
      </c>
      <c r="E39" s="11">
        <v>251920</v>
      </c>
      <c r="F39" s="11">
        <v>21738600000</v>
      </c>
      <c r="G39" s="11">
        <v>3</v>
      </c>
      <c r="H39" s="11">
        <f t="shared" si="1"/>
        <v>83973.33333333333</v>
      </c>
      <c r="I39" s="9">
        <f t="shared" si="5"/>
        <v>4.924141392908825</v>
      </c>
      <c r="J39" s="11">
        <f t="shared" si="6"/>
        <v>584037866.6666679</v>
      </c>
      <c r="K39" s="11">
        <f t="shared" si="7"/>
        <v>292018933.33333397</v>
      </c>
      <c r="L39" s="11">
        <f t="shared" si="8"/>
        <v>17088.561476418487</v>
      </c>
      <c r="M39" s="6">
        <f t="shared" si="9"/>
        <v>0.2034998588014269</v>
      </c>
      <c r="N39" s="11">
        <f t="shared" si="10"/>
        <v>9866.085568473682</v>
      </c>
      <c r="O39" s="11">
        <v>300553</v>
      </c>
      <c r="P39" s="11">
        <v>31049300000</v>
      </c>
      <c r="Q39" s="11">
        <v>3</v>
      </c>
      <c r="R39" s="11">
        <f t="shared" si="2"/>
        <v>100184.33333333333</v>
      </c>
      <c r="S39" s="9">
        <f t="shared" si="11"/>
        <v>5.000799812560662</v>
      </c>
      <c r="T39" s="11">
        <f t="shared" si="12"/>
        <v>938598063.6666679</v>
      </c>
      <c r="U39" s="11">
        <f t="shared" si="13"/>
        <v>469299031.83333397</v>
      </c>
      <c r="V39" s="11">
        <f t="shared" si="14"/>
        <v>21663.31073112635</v>
      </c>
      <c r="W39" s="6">
        <f t="shared" si="15"/>
        <v>0.21623451502190644</v>
      </c>
      <c r="X39" s="11">
        <f t="shared" si="16"/>
        <v>12507.318282154307</v>
      </c>
      <c r="Y39" s="11">
        <v>409690</v>
      </c>
      <c r="Z39" s="11">
        <v>43041700000</v>
      </c>
      <c r="AA39" s="11">
        <v>4</v>
      </c>
      <c r="AB39" s="11">
        <f t="shared" si="32"/>
        <v>102422.5</v>
      </c>
      <c r="AC39" s="9">
        <f t="shared" si="33"/>
        <v>5.010395372191152</v>
      </c>
      <c r="AD39" s="11">
        <f t="shared" si="34"/>
        <v>1080225975</v>
      </c>
      <c r="AE39" s="11">
        <f t="shared" si="35"/>
        <v>360075325</v>
      </c>
      <c r="AF39" s="11">
        <f t="shared" si="36"/>
        <v>18975.650845227945</v>
      </c>
      <c r="AG39" s="6">
        <f t="shared" si="37"/>
        <v>0.18526838190073416</v>
      </c>
      <c r="AH39" s="11">
        <f t="shared" si="38"/>
        <v>9487.825422613972</v>
      </c>
      <c r="AI39" s="11">
        <v>353672</v>
      </c>
      <c r="AJ39" s="11">
        <v>32397800000</v>
      </c>
      <c r="AK39" s="16">
        <v>4</v>
      </c>
      <c r="AL39" s="16">
        <f t="shared" si="4"/>
        <v>88418</v>
      </c>
      <c r="AM39" s="18">
        <f t="shared" si="23"/>
        <v>4.946540687014241</v>
      </c>
      <c r="AN39" s="16">
        <f t="shared" si="24"/>
        <v>1126829104</v>
      </c>
      <c r="AO39" s="16">
        <f t="shared" si="25"/>
        <v>375609701.3333333</v>
      </c>
      <c r="AP39" s="16">
        <f t="shared" si="26"/>
        <v>19380.65275818473</v>
      </c>
      <c r="AQ39" s="6">
        <f t="shared" si="27"/>
        <v>0.21919352120817853</v>
      </c>
      <c r="AR39" s="16">
        <f t="shared" si="28"/>
        <v>9690.326379092365</v>
      </c>
      <c r="AS39" s="6">
        <f t="shared" si="29"/>
        <v>1.219702683391553</v>
      </c>
      <c r="AT39" s="6">
        <f t="shared" si="30"/>
        <v>1.1330762212822427</v>
      </c>
      <c r="AU39" s="6">
        <f t="shared" si="39"/>
        <v>0.9781477051754578</v>
      </c>
      <c r="AY39" s="4"/>
      <c r="AZ39" s="4"/>
      <c r="BA39" s="4"/>
      <c r="BB39" s="4"/>
    </row>
    <row r="40" spans="1:54" ht="12.75">
      <c r="A40" s="6">
        <v>70</v>
      </c>
      <c r="B40" s="6">
        <v>50.7889</v>
      </c>
      <c r="C40" s="10">
        <v>0.000455456</v>
      </c>
      <c r="D40" s="6">
        <f t="shared" si="0"/>
        <v>13.930000000000001</v>
      </c>
      <c r="E40" s="11">
        <v>152212</v>
      </c>
      <c r="F40" s="11">
        <v>12225400000</v>
      </c>
      <c r="G40" s="11">
        <v>2</v>
      </c>
      <c r="H40" s="11">
        <f t="shared" si="1"/>
        <v>76106</v>
      </c>
      <c r="I40" s="9">
        <f t="shared" si="5"/>
        <v>4.881418896772843</v>
      </c>
      <c r="J40" s="11">
        <f t="shared" si="6"/>
        <v>641153528</v>
      </c>
      <c r="K40" s="11">
        <f t="shared" si="7"/>
        <v>641153528</v>
      </c>
      <c r="L40" s="11">
        <f t="shared" si="8"/>
        <v>25321.00961652201</v>
      </c>
      <c r="M40" s="6">
        <f t="shared" si="9"/>
        <v>0.3327071402586131</v>
      </c>
      <c r="N40" s="11">
        <f t="shared" si="10"/>
        <v>17904.657606332494</v>
      </c>
      <c r="O40" s="11">
        <v>277789</v>
      </c>
      <c r="P40" s="11">
        <v>26765700000</v>
      </c>
      <c r="Q40" s="11">
        <v>3</v>
      </c>
      <c r="R40" s="11">
        <f t="shared" si="2"/>
        <v>92596.33333333333</v>
      </c>
      <c r="S40" s="9">
        <f t="shared" si="11"/>
        <v>4.966593789655709</v>
      </c>
      <c r="T40" s="11">
        <f t="shared" si="12"/>
        <v>1043457159.6666679</v>
      </c>
      <c r="U40" s="11">
        <f t="shared" si="13"/>
        <v>521728579.83333397</v>
      </c>
      <c r="V40" s="11">
        <f t="shared" si="14"/>
        <v>22841.378676282522</v>
      </c>
      <c r="W40" s="6">
        <f t="shared" si="15"/>
        <v>0.24667692395612342</v>
      </c>
      <c r="X40" s="11">
        <f t="shared" si="16"/>
        <v>13187.476127413893</v>
      </c>
      <c r="Y40" s="11">
        <v>372031</v>
      </c>
      <c r="Z40" s="11">
        <v>35880300000</v>
      </c>
      <c r="AA40" s="11">
        <v>4</v>
      </c>
      <c r="AB40" s="11">
        <f t="shared" si="32"/>
        <v>93007.75</v>
      </c>
      <c r="AC40" s="9">
        <f t="shared" si="33"/>
        <v>4.968519138252877</v>
      </c>
      <c r="AD40" s="11">
        <f t="shared" si="34"/>
        <v>1278533759.75</v>
      </c>
      <c r="AE40" s="11">
        <f t="shared" si="35"/>
        <v>426177919.9166667</v>
      </c>
      <c r="AF40" s="11">
        <f t="shared" si="36"/>
        <v>20644.077114675452</v>
      </c>
      <c r="AG40" s="6">
        <f t="shared" si="37"/>
        <v>0.2219608270781247</v>
      </c>
      <c r="AH40" s="11">
        <f t="shared" si="38"/>
        <v>10322.038557337726</v>
      </c>
      <c r="AI40" s="11">
        <v>330242</v>
      </c>
      <c r="AJ40" s="11">
        <v>28398000000</v>
      </c>
      <c r="AK40" s="16">
        <v>4</v>
      </c>
      <c r="AL40" s="16">
        <f t="shared" si="4"/>
        <v>82560.5</v>
      </c>
      <c r="AM40" s="18">
        <f t="shared" si="23"/>
        <v>4.916772314450086</v>
      </c>
      <c r="AN40" s="16">
        <f t="shared" si="24"/>
        <v>1133055359</v>
      </c>
      <c r="AO40" s="16">
        <f t="shared" si="25"/>
        <v>377685119.6666667</v>
      </c>
      <c r="AP40" s="16">
        <f t="shared" si="26"/>
        <v>19434.122559731546</v>
      </c>
      <c r="AQ40" s="6">
        <f t="shared" si="27"/>
        <v>0.2353925007689094</v>
      </c>
      <c r="AR40" s="16">
        <f t="shared" si="28"/>
        <v>9717.061279865773</v>
      </c>
      <c r="AS40" s="6">
        <f t="shared" si="29"/>
        <v>1.2220817018369117</v>
      </c>
      <c r="AT40" s="6">
        <f t="shared" si="30"/>
        <v>1.121557322609884</v>
      </c>
      <c r="AU40" s="6">
        <f t="shared" si="39"/>
        <v>0.9955765334967606</v>
      </c>
      <c r="AY40" s="4"/>
      <c r="AZ40" s="4"/>
      <c r="BA40" s="4"/>
      <c r="BB40" s="4"/>
    </row>
    <row r="41" spans="1:54" ht="12.75">
      <c r="A41" s="6">
        <v>75</v>
      </c>
      <c r="B41" s="6">
        <v>54.8951</v>
      </c>
      <c r="C41" s="10">
        <v>0.000430244</v>
      </c>
      <c r="D41" s="6">
        <f t="shared" si="0"/>
        <v>14.925</v>
      </c>
      <c r="E41" s="11">
        <v>138001</v>
      </c>
      <c r="F41" s="11">
        <v>10157400000</v>
      </c>
      <c r="G41" s="11">
        <v>2</v>
      </c>
      <c r="H41" s="11">
        <f t="shared" si="1"/>
        <v>69000.5</v>
      </c>
      <c r="I41" s="9">
        <f t="shared" si="5"/>
        <v>4.838852237787316</v>
      </c>
      <c r="J41" s="11">
        <f t="shared" si="6"/>
        <v>635261999.5</v>
      </c>
      <c r="K41" s="11">
        <f t="shared" si="7"/>
        <v>635261999.5</v>
      </c>
      <c r="L41" s="11">
        <f t="shared" si="8"/>
        <v>25204.404367094256</v>
      </c>
      <c r="M41" s="6">
        <f t="shared" si="9"/>
        <v>0.36527857576530975</v>
      </c>
      <c r="N41" s="11">
        <f t="shared" si="10"/>
        <v>17822.20524374018</v>
      </c>
      <c r="O41" s="11">
        <v>257844</v>
      </c>
      <c r="P41" s="11">
        <v>23234100000</v>
      </c>
      <c r="Q41" s="11">
        <v>3</v>
      </c>
      <c r="R41" s="11">
        <f t="shared" si="2"/>
        <v>85948</v>
      </c>
      <c r="S41" s="9">
        <f t="shared" si="11"/>
        <v>4.934235775158386</v>
      </c>
      <c r="T41" s="11">
        <f t="shared" si="12"/>
        <v>1072923888</v>
      </c>
      <c r="U41" s="11">
        <f t="shared" si="13"/>
        <v>536461944</v>
      </c>
      <c r="V41" s="11">
        <f t="shared" si="14"/>
        <v>23161.648127885892</v>
      </c>
      <c r="W41" s="6">
        <f t="shared" si="15"/>
        <v>0.26948443393547133</v>
      </c>
      <c r="X41" s="11">
        <f t="shared" si="16"/>
        <v>13372.383781510312</v>
      </c>
      <c r="Y41" s="11">
        <v>335980</v>
      </c>
      <c r="Z41" s="11">
        <v>29800700000</v>
      </c>
      <c r="AA41" s="11">
        <v>4</v>
      </c>
      <c r="AB41" s="11">
        <f t="shared" si="32"/>
        <v>83995</v>
      </c>
      <c r="AC41" s="9">
        <f t="shared" si="33"/>
        <v>4.9242534344304625</v>
      </c>
      <c r="AD41" s="11">
        <f t="shared" si="34"/>
        <v>1580059900</v>
      </c>
      <c r="AE41" s="11">
        <f t="shared" si="35"/>
        <v>526686633.3333333</v>
      </c>
      <c r="AF41" s="11">
        <f t="shared" si="36"/>
        <v>22949.65431838426</v>
      </c>
      <c r="AG41" s="6">
        <f t="shared" si="37"/>
        <v>0.2732264339351659</v>
      </c>
      <c r="AH41" s="11">
        <f t="shared" si="38"/>
        <v>11474.82715919213</v>
      </c>
      <c r="AI41" s="11">
        <v>308936</v>
      </c>
      <c r="AJ41" s="11">
        <v>24861800000</v>
      </c>
      <c r="AK41" s="16">
        <v>4</v>
      </c>
      <c r="AL41" s="16">
        <f t="shared" si="4"/>
        <v>77234</v>
      </c>
      <c r="AM41" s="18">
        <f t="shared" si="23"/>
        <v>4.887808527819623</v>
      </c>
      <c r="AN41" s="16">
        <f t="shared" si="24"/>
        <v>1001436976</v>
      </c>
      <c r="AO41" s="16">
        <f t="shared" si="25"/>
        <v>333812325.3333333</v>
      </c>
      <c r="AP41" s="16">
        <f t="shared" si="26"/>
        <v>18270.531610583566</v>
      </c>
      <c r="AQ41" s="6">
        <f t="shared" si="27"/>
        <v>0.2365607324569952</v>
      </c>
      <c r="AR41" s="16">
        <f t="shared" si="28"/>
        <v>9135.265805291783</v>
      </c>
      <c r="AS41" s="6">
        <f t="shared" si="29"/>
        <v>1.2173100194926123</v>
      </c>
      <c r="AT41" s="6">
        <f t="shared" si="30"/>
        <v>1.1128259574798665</v>
      </c>
      <c r="AU41" s="6">
        <f t="shared" si="39"/>
        <v>1.023251384010953</v>
      </c>
      <c r="AY41" s="4"/>
      <c r="AZ41" s="4"/>
      <c r="BA41" s="4"/>
      <c r="BB41" s="4"/>
    </row>
    <row r="42" spans="1:54" ht="12.75">
      <c r="A42" s="6">
        <v>80</v>
      </c>
      <c r="B42" s="6">
        <v>58.7683</v>
      </c>
      <c r="C42" s="10">
        <v>0.000406462</v>
      </c>
      <c r="D42" s="6">
        <f t="shared" si="0"/>
        <v>15.920000000000002</v>
      </c>
      <c r="E42" s="11">
        <v>121778</v>
      </c>
      <c r="F42" s="11">
        <v>7979800000</v>
      </c>
      <c r="G42" s="11">
        <v>2</v>
      </c>
      <c r="H42" s="11">
        <f t="shared" si="1"/>
        <v>60889</v>
      </c>
      <c r="I42" s="9">
        <f t="shared" si="5"/>
        <v>4.7845388415525</v>
      </c>
      <c r="J42" s="11">
        <f t="shared" si="6"/>
        <v>564859358</v>
      </c>
      <c r="K42" s="11">
        <f t="shared" si="7"/>
        <v>564859358</v>
      </c>
      <c r="L42" s="11">
        <f t="shared" si="8"/>
        <v>23766.770037175855</v>
      </c>
      <c r="M42" s="6">
        <f t="shared" si="9"/>
        <v>0.39032945256410606</v>
      </c>
      <c r="N42" s="11">
        <f t="shared" si="10"/>
        <v>16805.6442601883</v>
      </c>
      <c r="O42" s="11">
        <v>233778</v>
      </c>
      <c r="P42" s="11">
        <v>19367400000</v>
      </c>
      <c r="Q42" s="11">
        <v>3</v>
      </c>
      <c r="R42" s="11">
        <f t="shared" si="2"/>
        <v>77926</v>
      </c>
      <c r="S42" s="9">
        <f t="shared" si="11"/>
        <v>4.891682384149973</v>
      </c>
      <c r="T42" s="11">
        <f t="shared" si="12"/>
        <v>1150015572</v>
      </c>
      <c r="U42" s="11">
        <f t="shared" si="13"/>
        <v>575007786</v>
      </c>
      <c r="V42" s="11">
        <f t="shared" si="14"/>
        <v>23979.3199653368</v>
      </c>
      <c r="W42" s="6">
        <f t="shared" si="15"/>
        <v>0.3077191176928984</v>
      </c>
      <c r="X42" s="11">
        <f t="shared" si="16"/>
        <v>13844.466836971369</v>
      </c>
      <c r="Y42" s="11">
        <v>313064</v>
      </c>
      <c r="Z42" s="11">
        <v>25757800000</v>
      </c>
      <c r="AA42" s="11">
        <v>4</v>
      </c>
      <c r="AB42" s="11">
        <f t="shared" si="32"/>
        <v>78266</v>
      </c>
      <c r="AC42" s="9">
        <f t="shared" si="33"/>
        <v>4.893573138568593</v>
      </c>
      <c r="AD42" s="11">
        <f t="shared" si="34"/>
        <v>1255532976</v>
      </c>
      <c r="AE42" s="11">
        <f t="shared" si="35"/>
        <v>418510992</v>
      </c>
      <c r="AF42" s="11">
        <f t="shared" si="36"/>
        <v>20457.541201229436</v>
      </c>
      <c r="AG42" s="6">
        <f t="shared" si="37"/>
        <v>0.26138478012456795</v>
      </c>
      <c r="AH42" s="11">
        <f t="shared" si="38"/>
        <v>10228.770600614718</v>
      </c>
      <c r="AI42" s="11">
        <v>284084</v>
      </c>
      <c r="AJ42" s="11">
        <v>21112400000</v>
      </c>
      <c r="AK42" s="16">
        <v>4</v>
      </c>
      <c r="AL42" s="16">
        <f t="shared" si="4"/>
        <v>71021</v>
      </c>
      <c r="AM42" s="18">
        <f t="shared" si="23"/>
        <v>4.8513867830236705</v>
      </c>
      <c r="AN42" s="16">
        <f t="shared" si="24"/>
        <v>936470236</v>
      </c>
      <c r="AO42" s="16">
        <f t="shared" si="25"/>
        <v>312156745.3333333</v>
      </c>
      <c r="AP42" s="16">
        <f t="shared" si="26"/>
        <v>17667.958154052023</v>
      </c>
      <c r="AQ42" s="6">
        <f t="shared" si="27"/>
        <v>0.24877090091736279</v>
      </c>
      <c r="AR42" s="16">
        <f t="shared" si="28"/>
        <v>8833.979077026012</v>
      </c>
      <c r="AS42" s="6">
        <f t="shared" si="29"/>
        <v>1.2853881653500632</v>
      </c>
      <c r="AT42" s="6">
        <f t="shared" si="30"/>
        <v>1.0972247645062727</v>
      </c>
      <c r="AU42" s="6">
        <f t="shared" si="39"/>
        <v>0.9956558403393555</v>
      </c>
      <c r="AY42" s="4"/>
      <c r="AZ42" s="4"/>
      <c r="BA42" s="4"/>
      <c r="BB42" s="4"/>
    </row>
    <row r="43" spans="1:54" ht="12.75">
      <c r="A43" s="6">
        <v>85</v>
      </c>
      <c r="B43" s="6">
        <v>62.9145</v>
      </c>
      <c r="C43" s="10">
        <v>0.000380801</v>
      </c>
      <c r="D43" s="6">
        <f t="shared" si="0"/>
        <v>16.915</v>
      </c>
      <c r="E43" s="7"/>
      <c r="F43" s="7"/>
      <c r="G43" s="7"/>
      <c r="H43" s="7"/>
      <c r="I43" s="7"/>
      <c r="J43" s="13"/>
      <c r="K43" s="13"/>
      <c r="L43" s="13"/>
      <c r="M43" s="13"/>
      <c r="N43" s="13"/>
      <c r="O43" s="11">
        <v>204309</v>
      </c>
      <c r="P43" s="11">
        <v>14952600000</v>
      </c>
      <c r="Q43" s="11">
        <v>3</v>
      </c>
      <c r="R43" s="11">
        <f t="shared" si="2"/>
        <v>68103</v>
      </c>
      <c r="S43" s="9">
        <f t="shared" si="11"/>
        <v>4.833166243406892</v>
      </c>
      <c r="T43" s="11">
        <f t="shared" si="12"/>
        <v>1038544173</v>
      </c>
      <c r="U43" s="11">
        <f t="shared" si="13"/>
        <v>519272086.5</v>
      </c>
      <c r="V43" s="11">
        <f t="shared" si="14"/>
        <v>22787.542353224493</v>
      </c>
      <c r="W43" s="6">
        <f t="shared" si="15"/>
        <v>0.3346040901755355</v>
      </c>
      <c r="X43" s="11">
        <f t="shared" si="16"/>
        <v>13156.39371180416</v>
      </c>
      <c r="Y43" s="11">
        <v>286578</v>
      </c>
      <c r="Z43" s="11">
        <v>21482500000</v>
      </c>
      <c r="AA43" s="11">
        <v>4</v>
      </c>
      <c r="AB43" s="11">
        <f t="shared" si="32"/>
        <v>71644.5</v>
      </c>
      <c r="AC43" s="9">
        <f t="shared" si="33"/>
        <v>4.855182856124392</v>
      </c>
      <c r="AD43" s="11">
        <f t="shared" si="34"/>
        <v>950762479</v>
      </c>
      <c r="AE43" s="11">
        <f t="shared" si="35"/>
        <v>316920826.3333333</v>
      </c>
      <c r="AF43" s="11">
        <f t="shared" si="36"/>
        <v>17802.270257844455</v>
      </c>
      <c r="AG43" s="6">
        <f t="shared" si="37"/>
        <v>0.24848062667538268</v>
      </c>
      <c r="AH43" s="11">
        <f t="shared" si="38"/>
        <v>8901.135128922228</v>
      </c>
      <c r="AI43" s="11">
        <v>168628</v>
      </c>
      <c r="AJ43" s="11">
        <v>9758100000</v>
      </c>
      <c r="AK43" s="16">
        <v>3</v>
      </c>
      <c r="AL43" s="16">
        <f t="shared" si="4"/>
        <v>56209.333333333336</v>
      </c>
      <c r="AM43" s="18">
        <f t="shared" si="23"/>
        <v>4.749808434405701</v>
      </c>
      <c r="AN43" s="16">
        <f t="shared" si="24"/>
        <v>279632538.66666603</v>
      </c>
      <c r="AO43" s="16">
        <f t="shared" si="25"/>
        <v>139816269.33333302</v>
      </c>
      <c r="AP43" s="16">
        <f t="shared" si="26"/>
        <v>11824.392979486644</v>
      </c>
      <c r="AQ43" s="6">
        <f t="shared" si="27"/>
        <v>0.21036351577709472</v>
      </c>
      <c r="AR43" s="16">
        <f t="shared" si="28"/>
        <v>6826.816469710535</v>
      </c>
      <c r="AS43" s="7"/>
      <c r="AT43" s="6">
        <f t="shared" si="30"/>
        <v>1.211595938989966</v>
      </c>
      <c r="AU43" s="6">
        <f t="shared" si="39"/>
        <v>0.950568431631179</v>
      </c>
      <c r="AY43" s="4"/>
      <c r="AZ43" s="4"/>
      <c r="BA43" s="4"/>
      <c r="BB43" s="4"/>
    </row>
    <row r="44" spans="1:54" ht="12.75">
      <c r="A44" s="6">
        <v>90</v>
      </c>
      <c r="B44" s="6">
        <v>67.6747</v>
      </c>
      <c r="C44" s="10">
        <v>0.00035124</v>
      </c>
      <c r="D44" s="6">
        <f t="shared" si="0"/>
        <v>17.91</v>
      </c>
      <c r="E44" s="7"/>
      <c r="F44" s="7"/>
      <c r="G44" s="7"/>
      <c r="H44" s="7"/>
      <c r="I44" s="7"/>
      <c r="J44" s="13"/>
      <c r="K44" s="13"/>
      <c r="L44" s="13"/>
      <c r="M44" s="13"/>
      <c r="N44" s="13"/>
      <c r="O44" s="11">
        <v>92971.1</v>
      </c>
      <c r="P44" s="11">
        <v>4339060000</v>
      </c>
      <c r="Q44" s="11">
        <v>2</v>
      </c>
      <c r="R44" s="11">
        <f t="shared" si="2"/>
        <v>46485.55</v>
      </c>
      <c r="S44" s="9">
        <f t="shared" si="11"/>
        <v>4.667317973738591</v>
      </c>
      <c r="T44" s="11">
        <f t="shared" si="12"/>
        <v>17247282.394999504</v>
      </c>
      <c r="U44" s="11">
        <f t="shared" si="13"/>
        <v>17247282.394999504</v>
      </c>
      <c r="V44" s="11">
        <f t="shared" si="14"/>
        <v>4152.9847573762545</v>
      </c>
      <c r="W44" s="6">
        <f t="shared" si="15"/>
        <v>0.0893392625746335</v>
      </c>
      <c r="X44" s="11">
        <f t="shared" si="16"/>
        <v>2936.603684105118</v>
      </c>
      <c r="Y44" s="11">
        <v>178672</v>
      </c>
      <c r="Z44" s="11">
        <v>11105000000</v>
      </c>
      <c r="AA44" s="11">
        <v>3</v>
      </c>
      <c r="AB44" s="11">
        <f t="shared" si="32"/>
        <v>59557.333333333336</v>
      </c>
      <c r="AC44" s="9">
        <f t="shared" si="33"/>
        <v>4.774935244074341</v>
      </c>
      <c r="AD44" s="11">
        <f t="shared" si="34"/>
        <v>463772138.66666603</v>
      </c>
      <c r="AE44" s="11">
        <f t="shared" si="35"/>
        <v>231886069.33333302</v>
      </c>
      <c r="AF44" s="11">
        <f t="shared" si="36"/>
        <v>15227.805795101704</v>
      </c>
      <c r="AG44" s="6">
        <f t="shared" si="37"/>
        <v>0.25568313661516695</v>
      </c>
      <c r="AH44" s="11">
        <f t="shared" si="38"/>
        <v>8791.777774969312</v>
      </c>
      <c r="AI44" s="13"/>
      <c r="AJ44" s="13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6">
        <f t="shared" si="39"/>
        <v>0.7805176524581356</v>
      </c>
      <c r="AY44" s="4"/>
      <c r="AZ44" s="4"/>
      <c r="BA44" s="4"/>
      <c r="BB44" s="4"/>
    </row>
    <row r="45" spans="1:47" ht="12.75">
      <c r="A45" s="6">
        <v>95</v>
      </c>
      <c r="B45" s="6">
        <v>72.6892</v>
      </c>
      <c r="C45" s="10">
        <v>0.000318567</v>
      </c>
      <c r="D45" s="6">
        <f t="shared" si="0"/>
        <v>18.905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3"/>
      <c r="Y45" s="11">
        <v>113647</v>
      </c>
      <c r="Z45" s="11">
        <v>6832350000</v>
      </c>
      <c r="AA45" s="11">
        <v>2</v>
      </c>
      <c r="AB45" s="11">
        <f t="shared" si="32"/>
        <v>56823.5</v>
      </c>
      <c r="AC45" s="9">
        <f t="shared" si="33"/>
        <v>4.754527980247056</v>
      </c>
      <c r="AD45" s="11">
        <f t="shared" si="34"/>
        <v>374529695.5</v>
      </c>
      <c r="AE45" s="11">
        <f t="shared" si="35"/>
        <v>374529695.5</v>
      </c>
      <c r="AF45" s="11">
        <f t="shared" si="36"/>
        <v>19352.769711335895</v>
      </c>
      <c r="AG45" s="6">
        <f t="shared" si="37"/>
        <v>0.34057686892458044</v>
      </c>
      <c r="AH45" s="11">
        <f t="shared" si="38"/>
        <v>13684.474697627234</v>
      </c>
      <c r="AI45" s="13"/>
      <c r="AJ45" s="13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2.75">
      <c r="A46" s="6">
        <v>100</v>
      </c>
      <c r="B46" s="6">
        <v>77.9739</v>
      </c>
      <c r="C46" s="10">
        <v>0.000282737</v>
      </c>
      <c r="D46" s="6">
        <f t="shared" si="0"/>
        <v>19.900000000000002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3"/>
      <c r="Y46" s="11">
        <v>97331.7</v>
      </c>
      <c r="Z46" s="11">
        <v>5180370000</v>
      </c>
      <c r="AA46" s="11">
        <v>2</v>
      </c>
      <c r="AB46" s="11">
        <f t="shared" si="32"/>
        <v>48665.85</v>
      </c>
      <c r="AC46" s="9">
        <f t="shared" si="33"/>
        <v>4.687224313185266</v>
      </c>
      <c r="AD46" s="11">
        <f t="shared" si="34"/>
        <v>443640087.5550003</v>
      </c>
      <c r="AE46" s="11">
        <f t="shared" si="35"/>
        <v>443640087.5550003</v>
      </c>
      <c r="AF46" s="11">
        <f t="shared" si="36"/>
        <v>21062.76542990023</v>
      </c>
      <c r="AG46" s="6">
        <f t="shared" si="37"/>
        <v>0.43280381273316365</v>
      </c>
      <c r="AH46" s="11">
        <f t="shared" si="38"/>
        <v>14893.62426602404</v>
      </c>
      <c r="AI46" s="13"/>
      <c r="AJ46" s="13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2.75">
      <c r="A47" s="6">
        <v>105</v>
      </c>
      <c r="B47" s="6">
        <v>84.3846</v>
      </c>
      <c r="C47" s="10">
        <v>0.000240325</v>
      </c>
      <c r="D47" s="6">
        <f t="shared" si="0"/>
        <v>20.895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2.75">
      <c r="A48" s="6">
        <v>110</v>
      </c>
      <c r="B48" s="6">
        <v>91.3462</v>
      </c>
      <c r="C48" s="10">
        <v>0.000193692</v>
      </c>
      <c r="D48" s="6">
        <f t="shared" si="0"/>
        <v>21.89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2.75">
      <c r="A49" s="6">
        <v>115</v>
      </c>
      <c r="B49" s="6">
        <v>99.0385</v>
      </c>
      <c r="C49" s="10">
        <v>0.000137077</v>
      </c>
      <c r="D49" s="6">
        <f t="shared" si="0"/>
        <v>22.885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2.75">
      <c r="A50" s="6">
        <v>120</v>
      </c>
      <c r="B50" s="6">
        <v>106.731</v>
      </c>
      <c r="C50" s="10">
        <v>8.04615E-05</v>
      </c>
      <c r="D50" s="6">
        <f t="shared" si="0"/>
        <v>23.880000000000003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38" ht="12.75">
      <c r="A51" s="3" t="s">
        <v>14</v>
      </c>
      <c r="B51" s="3" t="s">
        <v>14</v>
      </c>
      <c r="C51" s="3" t="s">
        <v>14</v>
      </c>
      <c r="D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  <c r="P51" s="3" t="s">
        <v>14</v>
      </c>
      <c r="Q51" s="3" t="s">
        <v>14</v>
      </c>
      <c r="R51" s="3" t="s">
        <v>14</v>
      </c>
      <c r="Z51" s="3" t="s">
        <v>14</v>
      </c>
      <c r="AA51" s="3" t="s">
        <v>14</v>
      </c>
      <c r="AB51" s="3" t="s">
        <v>14</v>
      </c>
      <c r="AJ51" s="3" t="s">
        <v>14</v>
      </c>
      <c r="AK51" s="3" t="s">
        <v>14</v>
      </c>
      <c r="AL51" s="3" t="s">
        <v>14</v>
      </c>
    </row>
    <row r="52" spans="1:38" ht="12.75">
      <c r="A52" s="2" t="s">
        <v>15</v>
      </c>
      <c r="B52" s="2" t="s">
        <v>15</v>
      </c>
      <c r="C52" s="2" t="s">
        <v>15</v>
      </c>
      <c r="D52" s="2" t="s">
        <v>15</v>
      </c>
      <c r="F52" s="2" t="s">
        <v>43</v>
      </c>
      <c r="G52" s="2" t="s">
        <v>43</v>
      </c>
      <c r="H52" s="2" t="s">
        <v>43</v>
      </c>
      <c r="I52" s="2" t="s">
        <v>43</v>
      </c>
      <c r="P52" s="2" t="s">
        <v>43</v>
      </c>
      <c r="Q52" s="2" t="s">
        <v>43</v>
      </c>
      <c r="R52" s="2" t="s">
        <v>43</v>
      </c>
      <c r="Z52" s="2" t="s">
        <v>43</v>
      </c>
      <c r="AA52" s="2" t="s">
        <v>43</v>
      </c>
      <c r="AB52" s="2" t="s">
        <v>43</v>
      </c>
      <c r="AJ52" s="2" t="s">
        <v>43</v>
      </c>
      <c r="AK52" s="2" t="s">
        <v>43</v>
      </c>
      <c r="AL52" s="2" t="s">
        <v>43</v>
      </c>
    </row>
    <row r="53" spans="1:38" ht="12.75">
      <c r="A53" s="2" t="s">
        <v>16</v>
      </c>
      <c r="B53" s="2" t="s">
        <v>17</v>
      </c>
      <c r="C53" s="2" t="s">
        <v>18</v>
      </c>
      <c r="D53" s="2" t="s">
        <v>19</v>
      </c>
      <c r="F53" s="2" t="s">
        <v>44</v>
      </c>
      <c r="G53" s="2" t="s">
        <v>45</v>
      </c>
      <c r="H53" s="2" t="s">
        <v>46</v>
      </c>
      <c r="I53" s="2" t="s">
        <v>46</v>
      </c>
      <c r="P53" s="2" t="s">
        <v>44</v>
      </c>
      <c r="Q53" s="2" t="s">
        <v>45</v>
      </c>
      <c r="R53" s="2" t="s">
        <v>47</v>
      </c>
      <c r="Z53" s="2" t="s">
        <v>44</v>
      </c>
      <c r="AA53" s="2" t="s">
        <v>45</v>
      </c>
      <c r="AB53" s="2" t="s">
        <v>48</v>
      </c>
      <c r="AJ53" s="2" t="s">
        <v>44</v>
      </c>
      <c r="AK53" s="2" t="s">
        <v>45</v>
      </c>
      <c r="AL53" s="2" t="s">
        <v>49</v>
      </c>
    </row>
    <row r="54" spans="1:38" ht="12.75">
      <c r="A54" s="2" t="s">
        <v>1</v>
      </c>
      <c r="B54" s="2" t="s">
        <v>25</v>
      </c>
      <c r="C54" s="2" t="s">
        <v>25</v>
      </c>
      <c r="D54" s="2"/>
      <c r="F54" s="2" t="s">
        <v>46</v>
      </c>
      <c r="G54" s="2" t="s">
        <v>46</v>
      </c>
      <c r="H54" s="2" t="s">
        <v>50</v>
      </c>
      <c r="I54" s="2" t="s">
        <v>51</v>
      </c>
      <c r="P54" s="2" t="s">
        <v>47</v>
      </c>
      <c r="Q54" s="2" t="s">
        <v>47</v>
      </c>
      <c r="R54" s="2" t="s">
        <v>50</v>
      </c>
      <c r="Z54" s="2" t="s">
        <v>48</v>
      </c>
      <c r="AA54" s="2" t="s">
        <v>48</v>
      </c>
      <c r="AB54" s="2" t="s">
        <v>50</v>
      </c>
      <c r="AJ54" s="2" t="s">
        <v>49</v>
      </c>
      <c r="AK54" s="2" t="s">
        <v>49</v>
      </c>
      <c r="AL54" s="2" t="s">
        <v>50</v>
      </c>
    </row>
    <row r="55" spans="8:38" ht="12.75">
      <c r="H55" s="2" t="s">
        <v>52</v>
      </c>
      <c r="I55" s="2" t="s">
        <v>52</v>
      </c>
      <c r="R55" s="2" t="s">
        <v>52</v>
      </c>
      <c r="AB55" s="2" t="s">
        <v>52</v>
      </c>
      <c r="AL55" s="2" t="s">
        <v>52</v>
      </c>
    </row>
    <row r="56" spans="1:38" ht="12.75">
      <c r="A56" s="3" t="s">
        <v>41</v>
      </c>
      <c r="B56" s="3" t="s">
        <v>41</v>
      </c>
      <c r="C56" s="3" t="s">
        <v>41</v>
      </c>
      <c r="D56" s="3" t="s">
        <v>41</v>
      </c>
      <c r="F56" s="3" t="s">
        <v>41</v>
      </c>
      <c r="G56" s="3" t="s">
        <v>41</v>
      </c>
      <c r="H56" s="3" t="s">
        <v>41</v>
      </c>
      <c r="I56" s="3" t="s">
        <v>41</v>
      </c>
      <c r="P56" s="3" t="s">
        <v>41</v>
      </c>
      <c r="Q56" s="3" t="s">
        <v>41</v>
      </c>
      <c r="R56" s="3" t="s">
        <v>41</v>
      </c>
      <c r="Z56" s="3" t="s">
        <v>41</v>
      </c>
      <c r="AA56" s="3" t="s">
        <v>41</v>
      </c>
      <c r="AB56" s="3" t="s">
        <v>41</v>
      </c>
      <c r="AJ56" s="3" t="s">
        <v>41</v>
      </c>
      <c r="AK56" s="3" t="s">
        <v>41</v>
      </c>
      <c r="AL56" s="3" t="s">
        <v>41</v>
      </c>
    </row>
    <row r="57" spans="1:38" ht="12.75">
      <c r="A57" s="6">
        <v>0</v>
      </c>
      <c r="B57" s="6">
        <v>0</v>
      </c>
      <c r="C57" s="10">
        <v>0.0006221</v>
      </c>
      <c r="D57" s="6">
        <f aca="true" t="shared" si="40" ref="D57:D92">A57*0.199</f>
        <v>0</v>
      </c>
      <c r="F57" s="16">
        <f aca="true" t="shared" si="41" ref="F57:F84">H15+L15</f>
        <v>0</v>
      </c>
      <c r="G57" s="16">
        <f aca="true" t="shared" si="42" ref="G57:G84">H15-L15</f>
        <v>0</v>
      </c>
      <c r="H57" s="16">
        <f aca="true" t="shared" si="43" ref="H57:H84">H15*($C57*11.4*11.4)</f>
        <v>0</v>
      </c>
      <c r="I57" s="17"/>
      <c r="P57" s="16">
        <f aca="true" t="shared" si="44" ref="P57:P86">R15+V15</f>
        <v>0</v>
      </c>
      <c r="Q57" s="16">
        <f aca="true" t="shared" si="45" ref="Q57:Q86">R15-V15</f>
        <v>0</v>
      </c>
      <c r="R57" s="16">
        <f aca="true" t="shared" si="46" ref="R57:R86">R15*($C57*11.4*11.4)</f>
        <v>0</v>
      </c>
      <c r="Z57" s="16">
        <f aca="true" t="shared" si="47" ref="Z57:Z86">AB15+AF15</f>
        <v>0</v>
      </c>
      <c r="AA57" s="16">
        <f aca="true" t="shared" si="48" ref="AA57:AA86">AB15-AF15</f>
        <v>0</v>
      </c>
      <c r="AB57" s="16">
        <f aca="true" t="shared" si="49" ref="AB57:AB71">AB15*($C57*11.4*11.4)</f>
        <v>0</v>
      </c>
      <c r="AJ57" s="16">
        <f aca="true" t="shared" si="50" ref="AJ57:AJ85">AL15+AP15</f>
        <v>0</v>
      </c>
      <c r="AK57" s="16">
        <f aca="true" t="shared" si="51" ref="AK57:AK85">AL15-AP15</f>
        <v>0</v>
      </c>
      <c r="AL57" s="16">
        <f aca="true" t="shared" si="52" ref="AL57:AL85">AL15*($C57*11.4*11.4)</f>
        <v>0</v>
      </c>
    </row>
    <row r="58" spans="1:38" ht="12.75">
      <c r="A58" s="6">
        <v>0.25</v>
      </c>
      <c r="B58" s="6">
        <v>0.178571</v>
      </c>
      <c r="C58" s="10">
        <v>0.000621809</v>
      </c>
      <c r="D58" s="6">
        <f t="shared" si="40"/>
        <v>0.04975</v>
      </c>
      <c r="F58" s="16">
        <f t="shared" si="41"/>
        <v>43.5891975695066</v>
      </c>
      <c r="G58" s="16">
        <f t="shared" si="42"/>
        <v>-16.649597569506597</v>
      </c>
      <c r="H58" s="16">
        <f t="shared" si="43"/>
        <v>1.088498547151272</v>
      </c>
      <c r="I58" s="18">
        <f aca="true" t="shared" si="53" ref="I58:I84">LOG(H58)</f>
        <v>0.03682785371279832</v>
      </c>
      <c r="P58" s="16">
        <f t="shared" si="44"/>
        <v>212.2090833923346</v>
      </c>
      <c r="Q58" s="16">
        <f t="shared" si="45"/>
        <v>-81.0566833923346</v>
      </c>
      <c r="R58" s="16">
        <f t="shared" si="46"/>
        <v>5.299232240100168</v>
      </c>
      <c r="Z58" s="16">
        <f t="shared" si="47"/>
        <v>0</v>
      </c>
      <c r="AA58" s="16">
        <f t="shared" si="48"/>
        <v>0</v>
      </c>
      <c r="AB58" s="16">
        <f t="shared" si="49"/>
        <v>0</v>
      </c>
      <c r="AJ58" s="16">
        <f t="shared" si="50"/>
        <v>0</v>
      </c>
      <c r="AK58" s="16">
        <f t="shared" si="51"/>
        <v>0</v>
      </c>
      <c r="AL58" s="16">
        <f t="shared" si="52"/>
        <v>0</v>
      </c>
    </row>
    <row r="59" spans="1:38" ht="12.75">
      <c r="A59" s="6">
        <v>0.5</v>
      </c>
      <c r="B59" s="6">
        <v>0.357143</v>
      </c>
      <c r="C59" s="10">
        <v>0.000621518</v>
      </c>
      <c r="D59" s="6">
        <f t="shared" si="40"/>
        <v>0.0995</v>
      </c>
      <c r="F59" s="16">
        <f t="shared" si="41"/>
        <v>237.85250372794138</v>
      </c>
      <c r="G59" s="16">
        <f t="shared" si="42"/>
        <v>-90.85170372794137</v>
      </c>
      <c r="H59" s="16">
        <f t="shared" si="43"/>
        <v>5.9368095360717135</v>
      </c>
      <c r="I59" s="18">
        <f t="shared" si="53"/>
        <v>0.7735531161721583</v>
      </c>
      <c r="P59" s="16">
        <f t="shared" si="44"/>
        <v>1444.503288115098</v>
      </c>
      <c r="Q59" s="16">
        <f t="shared" si="45"/>
        <v>-551.7512881150981</v>
      </c>
      <c r="R59" s="16">
        <f t="shared" si="46"/>
        <v>36.05489621108929</v>
      </c>
      <c r="Z59" s="16">
        <f t="shared" si="47"/>
        <v>78.4849053226247</v>
      </c>
      <c r="AA59" s="16">
        <f t="shared" si="48"/>
        <v>-29.9785053226247</v>
      </c>
      <c r="AB59" s="16">
        <f t="shared" si="49"/>
        <v>1.9589910944736963</v>
      </c>
      <c r="AJ59" s="16">
        <f t="shared" si="50"/>
        <v>384.1729110200266</v>
      </c>
      <c r="AK59" s="16">
        <f t="shared" si="51"/>
        <v>-67.85051102002657</v>
      </c>
      <c r="AL59" s="16">
        <f t="shared" si="52"/>
        <v>12.775072249899939</v>
      </c>
    </row>
    <row r="60" spans="1:38" ht="12.75">
      <c r="A60" s="6">
        <v>0.75</v>
      </c>
      <c r="B60" s="6">
        <v>0.535714</v>
      </c>
      <c r="C60" s="10">
        <v>0.000621227</v>
      </c>
      <c r="D60" s="6">
        <f t="shared" si="40"/>
        <v>0.14925</v>
      </c>
      <c r="F60" s="16">
        <f t="shared" si="41"/>
        <v>1888.543742394706</v>
      </c>
      <c r="G60" s="16">
        <f t="shared" si="42"/>
        <v>154.48025760529413</v>
      </c>
      <c r="H60" s="16">
        <f t="shared" si="43"/>
        <v>82.47142494571105</v>
      </c>
      <c r="I60" s="18">
        <f t="shared" si="53"/>
        <v>1.916303498391348</v>
      </c>
      <c r="P60" s="16">
        <f t="shared" si="44"/>
        <v>4323.973063313922</v>
      </c>
      <c r="Q60" s="16">
        <f t="shared" si="45"/>
        <v>-595.8770633139213</v>
      </c>
      <c r="R60" s="16">
        <f t="shared" si="46"/>
        <v>150.49328321860418</v>
      </c>
      <c r="Z60" s="16">
        <f t="shared" si="47"/>
        <v>356.8868363155198</v>
      </c>
      <c r="AA60" s="16">
        <f t="shared" si="48"/>
        <v>50.63316368448017</v>
      </c>
      <c r="AB60" s="16">
        <f t="shared" si="49"/>
        <v>16.4504945090592</v>
      </c>
      <c r="AJ60" s="16">
        <f t="shared" si="50"/>
        <v>1739.417775869121</v>
      </c>
      <c r="AK60" s="16">
        <f t="shared" si="51"/>
        <v>191.59022413087928</v>
      </c>
      <c r="AL60" s="16">
        <f t="shared" si="52"/>
        <v>77.9496380569037</v>
      </c>
    </row>
    <row r="61" spans="1:38" ht="12.75">
      <c r="A61" s="6">
        <v>1</v>
      </c>
      <c r="B61" s="6">
        <v>0.714286</v>
      </c>
      <c r="C61" s="10">
        <v>0.000620936</v>
      </c>
      <c r="D61" s="6">
        <f t="shared" si="40"/>
        <v>0.199</v>
      </c>
      <c r="F61" s="16">
        <f t="shared" si="41"/>
        <v>7337.369083125204</v>
      </c>
      <c r="G61" s="16">
        <f t="shared" si="42"/>
        <v>390.5109168747954</v>
      </c>
      <c r="H61" s="16">
        <f t="shared" si="43"/>
        <v>311.8077578412864</v>
      </c>
      <c r="I61" s="18">
        <f t="shared" si="53"/>
        <v>2.4938869163234734</v>
      </c>
      <c r="P61" s="16">
        <f t="shared" si="44"/>
        <v>11435.576828188088</v>
      </c>
      <c r="Q61" s="16">
        <f t="shared" si="45"/>
        <v>1173.023171811912</v>
      </c>
      <c r="R61" s="16">
        <f t="shared" si="46"/>
        <v>508.737104551008</v>
      </c>
      <c r="Z61" s="16">
        <f t="shared" si="47"/>
        <v>2017.141880006482</v>
      </c>
      <c r="AA61" s="16">
        <f t="shared" si="48"/>
        <v>-78.63788000648208</v>
      </c>
      <c r="AB61" s="16">
        <f t="shared" si="49"/>
        <v>78.21557604496512</v>
      </c>
      <c r="AJ61" s="16">
        <f t="shared" si="50"/>
        <v>5475.544214101114</v>
      </c>
      <c r="AK61" s="16">
        <f t="shared" si="51"/>
        <v>3166.055785898886</v>
      </c>
      <c r="AL61" s="16">
        <f t="shared" si="52"/>
        <v>348.674917333248</v>
      </c>
    </row>
    <row r="62" spans="1:38" ht="12.75">
      <c r="A62" s="6">
        <v>1.5</v>
      </c>
      <c r="B62" s="6">
        <v>1.07143</v>
      </c>
      <c r="C62" s="10">
        <v>0.000620354</v>
      </c>
      <c r="D62" s="6">
        <f t="shared" si="40"/>
        <v>0.2985</v>
      </c>
      <c r="F62" s="16">
        <f t="shared" si="41"/>
        <v>21749.096888041717</v>
      </c>
      <c r="G62" s="16">
        <f t="shared" si="42"/>
        <v>5128.183111958282</v>
      </c>
      <c r="H62" s="16">
        <f t="shared" si="43"/>
        <v>1083.4393616496577</v>
      </c>
      <c r="I62" s="18">
        <f t="shared" si="53"/>
        <v>3.0348046095756405</v>
      </c>
      <c r="P62" s="16">
        <f t="shared" si="44"/>
        <v>33491.76252974538</v>
      </c>
      <c r="Q62" s="16">
        <f t="shared" si="45"/>
        <v>13367.837470254619</v>
      </c>
      <c r="R62" s="16">
        <f t="shared" si="46"/>
        <v>1888.9387285900323</v>
      </c>
      <c r="Z62" s="16">
        <f t="shared" si="47"/>
        <v>18072.175633529732</v>
      </c>
      <c r="AA62" s="16">
        <f t="shared" si="48"/>
        <v>3973.7443664702696</v>
      </c>
      <c r="AB62" s="16">
        <f t="shared" si="49"/>
        <v>888.6843271260866</v>
      </c>
      <c r="AJ62" s="16">
        <f t="shared" si="50"/>
        <v>25352.511856987272</v>
      </c>
      <c r="AK62" s="16">
        <f t="shared" si="51"/>
        <v>11630.768143012725</v>
      </c>
      <c r="AL62" s="16">
        <f t="shared" si="52"/>
        <v>1490.8183147591778</v>
      </c>
    </row>
    <row r="63" spans="1:38" ht="12.75">
      <c r="A63" s="6">
        <v>2</v>
      </c>
      <c r="B63" s="6">
        <v>1.42857</v>
      </c>
      <c r="C63" s="10">
        <v>0.000619771</v>
      </c>
      <c r="D63" s="6">
        <f t="shared" si="40"/>
        <v>0.398</v>
      </c>
      <c r="F63" s="16">
        <f t="shared" si="41"/>
        <v>37896.43859463248</v>
      </c>
      <c r="G63" s="16">
        <f t="shared" si="42"/>
        <v>15858.36140536753</v>
      </c>
      <c r="H63" s="16">
        <f t="shared" si="43"/>
        <v>2164.8519864789846</v>
      </c>
      <c r="I63" s="18">
        <f t="shared" si="53"/>
        <v>3.3354282084709665</v>
      </c>
      <c r="P63" s="16">
        <f t="shared" si="44"/>
        <v>56673.21260899249</v>
      </c>
      <c r="Q63" s="16">
        <f t="shared" si="45"/>
        <v>25571.58739100751</v>
      </c>
      <c r="R63" s="16">
        <f t="shared" si="46"/>
        <v>3312.2217673131845</v>
      </c>
      <c r="Z63" s="16">
        <f t="shared" si="47"/>
        <v>32062.84872763889</v>
      </c>
      <c r="AA63" s="16">
        <f t="shared" si="48"/>
        <v>12726.751272361105</v>
      </c>
      <c r="AB63" s="16">
        <f t="shared" si="49"/>
        <v>1803.7990009003681</v>
      </c>
      <c r="AJ63" s="16">
        <f t="shared" si="50"/>
        <v>45156.70453387022</v>
      </c>
      <c r="AK63" s="16">
        <f t="shared" si="51"/>
        <v>22396.895466129783</v>
      </c>
      <c r="AL63" s="16">
        <f t="shared" si="52"/>
        <v>2720.5671894194884</v>
      </c>
    </row>
    <row r="64" spans="1:38" ht="12.75">
      <c r="A64" s="6">
        <v>2.5</v>
      </c>
      <c r="B64" s="6">
        <v>1.78571</v>
      </c>
      <c r="C64" s="10">
        <v>0.000619189</v>
      </c>
      <c r="D64" s="6">
        <f t="shared" si="40"/>
        <v>0.49750000000000005</v>
      </c>
      <c r="F64" s="16">
        <f t="shared" si="41"/>
        <v>50021.98359094192</v>
      </c>
      <c r="G64" s="16">
        <f t="shared" si="42"/>
        <v>23328.816409058087</v>
      </c>
      <c r="H64" s="16">
        <f t="shared" si="43"/>
        <v>2951.2621924079767</v>
      </c>
      <c r="I64" s="18">
        <f t="shared" si="53"/>
        <v>3.4700077942704572</v>
      </c>
      <c r="P64" s="16">
        <f t="shared" si="44"/>
        <v>70210.82821224866</v>
      </c>
      <c r="Q64" s="16">
        <f t="shared" si="45"/>
        <v>33843.97178775135</v>
      </c>
      <c r="R64" s="16">
        <f t="shared" si="46"/>
        <v>4186.634599466857</v>
      </c>
      <c r="Z64" s="16">
        <f t="shared" si="47"/>
        <v>42119.76295533843</v>
      </c>
      <c r="AA64" s="16">
        <f t="shared" si="48"/>
        <v>25278.23704466157</v>
      </c>
      <c r="AB64" s="16">
        <f t="shared" si="49"/>
        <v>2711.7518724255606</v>
      </c>
      <c r="AJ64" s="16">
        <f t="shared" si="50"/>
        <v>55692.18420968664</v>
      </c>
      <c r="AK64" s="16">
        <f t="shared" si="51"/>
        <v>30949.81579031336</v>
      </c>
      <c r="AL64" s="16">
        <f t="shared" si="52"/>
        <v>3486.0323115032406</v>
      </c>
    </row>
    <row r="65" spans="1:38" ht="12.75">
      <c r="A65" s="6">
        <v>3</v>
      </c>
      <c r="B65" s="6">
        <v>2.14286</v>
      </c>
      <c r="C65" s="10">
        <v>0.000618607</v>
      </c>
      <c r="D65" s="6">
        <f t="shared" si="40"/>
        <v>0.597</v>
      </c>
      <c r="F65" s="16">
        <f t="shared" si="41"/>
        <v>61237.177418173786</v>
      </c>
      <c r="G65" s="16">
        <f t="shared" si="42"/>
        <v>29395.222581826205</v>
      </c>
      <c r="H65" s="16">
        <f t="shared" si="43"/>
        <v>3643.158092600664</v>
      </c>
      <c r="I65" s="18">
        <f t="shared" si="53"/>
        <v>3.5614780175922793</v>
      </c>
      <c r="P65" s="16">
        <f t="shared" si="44"/>
        <v>78372.07823545084</v>
      </c>
      <c r="Q65" s="16">
        <f t="shared" si="45"/>
        <v>41612.32176454915</v>
      </c>
      <c r="R65" s="16">
        <f t="shared" si="46"/>
        <v>4823.022868707384</v>
      </c>
      <c r="Z65" s="16">
        <f t="shared" si="47"/>
        <v>54529.98356825854</v>
      </c>
      <c r="AA65" s="16">
        <f t="shared" si="48"/>
        <v>32453.216431741457</v>
      </c>
      <c r="AB65" s="16">
        <f t="shared" si="49"/>
        <v>3496.4708978279523</v>
      </c>
      <c r="AJ65" s="16">
        <f t="shared" si="50"/>
        <v>61889.19328814791</v>
      </c>
      <c r="AK65" s="16">
        <f t="shared" si="51"/>
        <v>36924.4067118521</v>
      </c>
      <c r="AL65" s="16">
        <f t="shared" si="52"/>
        <v>3972.0184668948964</v>
      </c>
    </row>
    <row r="66" spans="1:38" ht="12.75">
      <c r="A66" s="6">
        <v>3.5</v>
      </c>
      <c r="B66" s="6">
        <v>2.5</v>
      </c>
      <c r="C66" s="10">
        <v>0.000618025</v>
      </c>
      <c r="D66" s="6">
        <f t="shared" si="40"/>
        <v>0.6965</v>
      </c>
      <c r="F66" s="16">
        <f t="shared" si="41"/>
        <v>70342.72977498964</v>
      </c>
      <c r="G66" s="16">
        <f t="shared" si="42"/>
        <v>36438.070225010364</v>
      </c>
      <c r="H66" s="16">
        <f t="shared" si="43"/>
        <v>4288.238390721601</v>
      </c>
      <c r="I66" s="18">
        <f t="shared" si="53"/>
        <v>3.632278920550646</v>
      </c>
      <c r="P66" s="16">
        <f t="shared" si="44"/>
        <v>86361.37936906888</v>
      </c>
      <c r="Q66" s="16">
        <f t="shared" si="45"/>
        <v>49028.620630931124</v>
      </c>
      <c r="R66" s="16">
        <f t="shared" si="46"/>
        <v>5437.162820655001</v>
      </c>
      <c r="Z66" s="16">
        <f t="shared" si="47"/>
        <v>65824.14757554673</v>
      </c>
      <c r="AA66" s="16">
        <f t="shared" si="48"/>
        <v>36117.45242445328</v>
      </c>
      <c r="AB66" s="16">
        <f t="shared" si="49"/>
        <v>4093.899677953201</v>
      </c>
      <c r="AJ66" s="16">
        <f t="shared" si="50"/>
        <v>67860.86093911955</v>
      </c>
      <c r="AK66" s="16">
        <f t="shared" si="51"/>
        <v>42753.93906088045</v>
      </c>
      <c r="AL66" s="16">
        <f t="shared" si="52"/>
        <v>4442.209010814601</v>
      </c>
    </row>
    <row r="67" spans="1:38" ht="12.75">
      <c r="A67" s="6">
        <v>4</v>
      </c>
      <c r="B67" s="6">
        <v>2.85714</v>
      </c>
      <c r="C67" s="10">
        <v>0.000617443</v>
      </c>
      <c r="D67" s="6">
        <f t="shared" si="40"/>
        <v>0.796</v>
      </c>
      <c r="F67" s="16">
        <f t="shared" si="41"/>
        <v>77817.4186956742</v>
      </c>
      <c r="G67" s="16">
        <f t="shared" si="42"/>
        <v>42376.581304325795</v>
      </c>
      <c r="H67" s="16">
        <f t="shared" si="43"/>
        <v>4822.3570973511605</v>
      </c>
      <c r="I67" s="18">
        <f t="shared" si="53"/>
        <v>3.6832593669014315</v>
      </c>
      <c r="P67" s="16">
        <f t="shared" si="44"/>
        <v>92083.14409717842</v>
      </c>
      <c r="Q67" s="16">
        <f t="shared" si="45"/>
        <v>55634.0559028216</v>
      </c>
      <c r="R67" s="16">
        <f t="shared" si="46"/>
        <v>5926.627683751609</v>
      </c>
      <c r="Z67" s="16">
        <f t="shared" si="47"/>
        <v>74281.94977837939</v>
      </c>
      <c r="AA67" s="16">
        <f t="shared" si="48"/>
        <v>41241.250221620605</v>
      </c>
      <c r="AB67" s="16">
        <f t="shared" si="49"/>
        <v>4634.957846720448</v>
      </c>
      <c r="AJ67" s="16">
        <f t="shared" si="50"/>
        <v>74001.67392971842</v>
      </c>
      <c r="AK67" s="16">
        <f t="shared" si="51"/>
        <v>48750.72607028156</v>
      </c>
      <c r="AL67" s="16">
        <f t="shared" si="52"/>
        <v>4925.003805155736</v>
      </c>
    </row>
    <row r="68" spans="1:38" ht="12.75">
      <c r="A68" s="6">
        <v>4.5</v>
      </c>
      <c r="B68" s="6">
        <v>3.21429</v>
      </c>
      <c r="C68" s="10">
        <v>0.000616861</v>
      </c>
      <c r="D68" s="6">
        <f t="shared" si="40"/>
        <v>0.8955000000000001</v>
      </c>
      <c r="F68" s="16">
        <f t="shared" si="41"/>
        <v>81889.47433656809</v>
      </c>
      <c r="G68" s="16">
        <f t="shared" si="42"/>
        <v>47860.9256634319</v>
      </c>
      <c r="H68" s="16">
        <f t="shared" si="43"/>
        <v>5200.866737906113</v>
      </c>
      <c r="I68" s="18">
        <f t="shared" si="53"/>
        <v>3.7160757259660486</v>
      </c>
      <c r="P68" s="16">
        <f t="shared" si="44"/>
        <v>97949.60401600861</v>
      </c>
      <c r="Q68" s="16">
        <f t="shared" si="45"/>
        <v>62294.79598399139</v>
      </c>
      <c r="R68" s="16">
        <f t="shared" si="46"/>
        <v>6423.176883429433</v>
      </c>
      <c r="Z68" s="16">
        <f t="shared" si="47"/>
        <v>79177.07790460098</v>
      </c>
      <c r="AA68" s="16">
        <f t="shared" si="48"/>
        <v>46668.52209539902</v>
      </c>
      <c r="AB68" s="16">
        <f t="shared" si="49"/>
        <v>5044.348188150769</v>
      </c>
      <c r="AJ68" s="16">
        <f t="shared" si="50"/>
        <v>80083.49271979206</v>
      </c>
      <c r="AK68" s="16">
        <f t="shared" si="51"/>
        <v>54361.70728020796</v>
      </c>
      <c r="AL68" s="16">
        <f t="shared" si="52"/>
        <v>5389.051353607657</v>
      </c>
    </row>
    <row r="69" spans="1:38" ht="12.75">
      <c r="A69" s="6">
        <v>5</v>
      </c>
      <c r="B69" s="6">
        <v>3.57143</v>
      </c>
      <c r="C69" s="10">
        <v>0.000616279</v>
      </c>
      <c r="D69" s="6">
        <f t="shared" si="40"/>
        <v>0.9950000000000001</v>
      </c>
      <c r="F69" s="16">
        <f t="shared" si="41"/>
        <v>85385.97111514656</v>
      </c>
      <c r="G69" s="16">
        <f t="shared" si="42"/>
        <v>52607.22888485345</v>
      </c>
      <c r="H69" s="16">
        <f t="shared" si="43"/>
        <v>5526.049388455944</v>
      </c>
      <c r="I69" s="18">
        <f t="shared" si="53"/>
        <v>3.742414762056793</v>
      </c>
      <c r="P69" s="16">
        <f t="shared" si="44"/>
        <v>103799.28058379113</v>
      </c>
      <c r="Q69" s="16">
        <f t="shared" si="45"/>
        <v>68691.51941620886</v>
      </c>
      <c r="R69" s="16">
        <f t="shared" si="46"/>
        <v>6907.533703503334</v>
      </c>
      <c r="Z69" s="16">
        <f t="shared" si="47"/>
        <v>82704.28340231464</v>
      </c>
      <c r="AA69" s="16">
        <f t="shared" si="48"/>
        <v>51250.51659768534</v>
      </c>
      <c r="AB69" s="16">
        <f t="shared" si="49"/>
        <v>5364.328391694215</v>
      </c>
      <c r="AJ69" s="16">
        <f t="shared" si="50"/>
        <v>86053.62645751185</v>
      </c>
      <c r="AK69" s="16">
        <f t="shared" si="51"/>
        <v>60448.77354248813</v>
      </c>
      <c r="AL69" s="16">
        <f t="shared" si="52"/>
        <v>5866.807189972607</v>
      </c>
    </row>
    <row r="70" spans="1:38" ht="12.75">
      <c r="A70" s="6">
        <v>10</v>
      </c>
      <c r="B70" s="6">
        <v>7.14286</v>
      </c>
      <c r="C70" s="10">
        <v>0.000610457</v>
      </c>
      <c r="D70" s="6">
        <f t="shared" si="40"/>
        <v>1.9900000000000002</v>
      </c>
      <c r="F70" s="16">
        <f t="shared" si="41"/>
        <v>123236.21814888388</v>
      </c>
      <c r="G70" s="16">
        <f t="shared" si="42"/>
        <v>95291.78185111612</v>
      </c>
      <c r="H70" s="16">
        <f t="shared" si="43"/>
        <v>8668.458535294081</v>
      </c>
      <c r="I70" s="18">
        <f t="shared" si="53"/>
        <v>3.93794187612274</v>
      </c>
      <c r="P70" s="16">
        <f t="shared" si="44"/>
        <v>157449.16543559576</v>
      </c>
      <c r="Q70" s="16">
        <f t="shared" si="45"/>
        <v>111225.63456440423</v>
      </c>
      <c r="R70" s="16">
        <f t="shared" si="46"/>
        <v>10657.65651668633</v>
      </c>
      <c r="Z70" s="16">
        <f t="shared" si="47"/>
        <v>126186.41840572847</v>
      </c>
      <c r="AA70" s="16">
        <f t="shared" si="48"/>
        <v>97588.78159427154</v>
      </c>
      <c r="AB70" s="16">
        <f t="shared" si="49"/>
        <v>8876.601819570673</v>
      </c>
      <c r="AJ70" s="16">
        <f t="shared" si="50"/>
        <v>140913.4776973116</v>
      </c>
      <c r="AK70" s="16">
        <f t="shared" si="51"/>
        <v>117584.9223026884</v>
      </c>
      <c r="AL70" s="16">
        <f t="shared" si="52"/>
        <v>10253.984211816625</v>
      </c>
    </row>
    <row r="71" spans="1:38" ht="12.75">
      <c r="A71" s="6">
        <v>15</v>
      </c>
      <c r="B71" s="6">
        <v>10.7143</v>
      </c>
      <c r="C71" s="10">
        <v>0.000604571</v>
      </c>
      <c r="D71" s="6">
        <f t="shared" si="40"/>
        <v>2.9850000000000003</v>
      </c>
      <c r="F71" s="16">
        <f t="shared" si="41"/>
        <v>151578.29075414749</v>
      </c>
      <c r="G71" s="16">
        <f t="shared" si="42"/>
        <v>113129.70924585253</v>
      </c>
      <c r="H71" s="16">
        <f t="shared" si="43"/>
        <v>10399.060021814641</v>
      </c>
      <c r="I71" s="18">
        <f t="shared" si="53"/>
        <v>4.016994084896047</v>
      </c>
      <c r="P71" s="16">
        <f t="shared" si="44"/>
        <v>179702.67726896203</v>
      </c>
      <c r="Q71" s="16">
        <f t="shared" si="45"/>
        <v>132242.92273103795</v>
      </c>
      <c r="R71" s="16">
        <f t="shared" si="46"/>
        <v>12254.790251677248</v>
      </c>
      <c r="Z71" s="16">
        <f t="shared" si="47"/>
        <v>136242.08748742615</v>
      </c>
      <c r="AA71" s="16">
        <f t="shared" si="48"/>
        <v>125691.91251257385</v>
      </c>
      <c r="AB71" s="16">
        <f t="shared" si="49"/>
        <v>10290.08336640372</v>
      </c>
      <c r="AJ71" s="16">
        <f t="shared" si="50"/>
        <v>153161.92732174293</v>
      </c>
      <c r="AK71" s="16">
        <f t="shared" si="51"/>
        <v>133610.07267825707</v>
      </c>
      <c r="AL71" s="16">
        <f t="shared" si="52"/>
        <v>11265.844782083761</v>
      </c>
    </row>
    <row r="72" spans="1:38" ht="12.75">
      <c r="A72" s="6">
        <v>20</v>
      </c>
      <c r="B72" s="6">
        <v>14.2857</v>
      </c>
      <c r="C72" s="10">
        <v>0.000598429</v>
      </c>
      <c r="D72" s="6">
        <f t="shared" si="40"/>
        <v>3.9800000000000004</v>
      </c>
      <c r="F72" s="16">
        <f t="shared" si="41"/>
        <v>153938.04041641313</v>
      </c>
      <c r="G72" s="16">
        <f t="shared" si="42"/>
        <v>122842.95958358687</v>
      </c>
      <c r="H72" s="16">
        <f t="shared" si="43"/>
        <v>10762.882832644022</v>
      </c>
      <c r="I72" s="18">
        <f t="shared" si="53"/>
        <v>4.031928612466153</v>
      </c>
      <c r="P72" s="16">
        <f t="shared" si="44"/>
        <v>180159.72943714564</v>
      </c>
      <c r="Q72" s="16">
        <f t="shared" si="45"/>
        <v>133138.27056285436</v>
      </c>
      <c r="R72" s="16">
        <f t="shared" si="46"/>
        <v>12182.879842553162</v>
      </c>
      <c r="Z72" s="14" t="s">
        <v>42</v>
      </c>
      <c r="AA72" s="14" t="s">
        <v>42</v>
      </c>
      <c r="AB72" s="14" t="s">
        <v>42</v>
      </c>
      <c r="AJ72" s="16">
        <f t="shared" si="50"/>
        <v>150824.37944664372</v>
      </c>
      <c r="AK72" s="16">
        <f t="shared" si="51"/>
        <v>138487.12055335628</v>
      </c>
      <c r="AL72" s="16">
        <f t="shared" si="52"/>
        <v>11250.142808344832</v>
      </c>
    </row>
    <row r="73" spans="1:38" ht="12.75">
      <c r="A73" s="6">
        <v>25</v>
      </c>
      <c r="B73" s="6">
        <v>17.8571</v>
      </c>
      <c r="C73" s="10">
        <v>0.000592286</v>
      </c>
      <c r="D73" s="6">
        <f t="shared" si="40"/>
        <v>4.9750000000000005</v>
      </c>
      <c r="F73" s="16">
        <f t="shared" si="41"/>
        <v>149639.43470513992</v>
      </c>
      <c r="G73" s="16">
        <f t="shared" si="42"/>
        <v>124551.06529486006</v>
      </c>
      <c r="H73" s="16">
        <f t="shared" si="43"/>
        <v>10552.699657505342</v>
      </c>
      <c r="I73" s="18">
        <f t="shared" si="53"/>
        <v>4.023363577773383</v>
      </c>
      <c r="P73" s="16">
        <f t="shared" si="44"/>
        <v>163367.2963512271</v>
      </c>
      <c r="Q73" s="16">
        <f t="shared" si="45"/>
        <v>122150.7036487729</v>
      </c>
      <c r="R73" s="16">
        <f t="shared" si="46"/>
        <v>10988.658253337042</v>
      </c>
      <c r="Z73" s="16">
        <f t="shared" si="47"/>
        <v>154068.6960267243</v>
      </c>
      <c r="AA73" s="16">
        <f t="shared" si="48"/>
        <v>99121.8039732757</v>
      </c>
      <c r="AB73" s="16">
        <f aca="true" t="shared" si="54" ref="AB73:AB88">AB31*($C73*11.4*11.4)</f>
        <v>9744.478027625342</v>
      </c>
      <c r="AJ73" s="16">
        <f t="shared" si="50"/>
        <v>144289.1549617773</v>
      </c>
      <c r="AK73" s="16">
        <f t="shared" si="51"/>
        <v>135593.8450382227</v>
      </c>
      <c r="AL73" s="16">
        <f t="shared" si="52"/>
        <v>10771.78544931924</v>
      </c>
    </row>
    <row r="74" spans="1:38" ht="12.75">
      <c r="A74" s="6">
        <v>30</v>
      </c>
      <c r="B74" s="6">
        <v>21.4286</v>
      </c>
      <c r="C74" s="10">
        <v>0.0005851</v>
      </c>
      <c r="D74" s="6">
        <f t="shared" si="40"/>
        <v>5.970000000000001</v>
      </c>
      <c r="F74" s="16">
        <f t="shared" si="41"/>
        <v>144909.0490620338</v>
      </c>
      <c r="G74" s="16">
        <f t="shared" si="42"/>
        <v>123099.45093796619</v>
      </c>
      <c r="H74" s="16">
        <f t="shared" si="43"/>
        <v>10189.629032283001</v>
      </c>
      <c r="I74" s="18">
        <f t="shared" si="53"/>
        <v>4.008158373195325</v>
      </c>
      <c r="P74" s="16">
        <f t="shared" si="44"/>
        <v>154919.24315144788</v>
      </c>
      <c r="Q74" s="16">
        <f t="shared" si="45"/>
        <v>115704.75684855212</v>
      </c>
      <c r="R74" s="16">
        <f t="shared" si="46"/>
        <v>10289.069813952001</v>
      </c>
      <c r="Z74" s="16">
        <f t="shared" si="47"/>
        <v>155696.32939419744</v>
      </c>
      <c r="AA74" s="16">
        <f t="shared" si="48"/>
        <v>134618.67060580256</v>
      </c>
      <c r="AB74" s="16">
        <f t="shared" si="54"/>
        <v>11037.71765637</v>
      </c>
      <c r="AJ74" s="16">
        <f t="shared" si="50"/>
        <v>142256.9908895839</v>
      </c>
      <c r="AK74" s="16">
        <f t="shared" si="51"/>
        <v>120873.50911041611</v>
      </c>
      <c r="AL74" s="16">
        <f t="shared" si="52"/>
        <v>10004.168457639</v>
      </c>
    </row>
    <row r="75" spans="1:38" ht="12.75">
      <c r="A75" s="6">
        <v>35</v>
      </c>
      <c r="B75" s="6">
        <v>25</v>
      </c>
      <c r="C75" s="10">
        <v>0.00057635</v>
      </c>
      <c r="D75" s="6">
        <f t="shared" si="40"/>
        <v>6.965000000000001</v>
      </c>
      <c r="F75" s="16">
        <f t="shared" si="41"/>
        <v>135388.75567788203</v>
      </c>
      <c r="G75" s="16">
        <f t="shared" si="42"/>
        <v>118539.74432211797</v>
      </c>
      <c r="H75" s="16">
        <f t="shared" si="43"/>
        <v>9509.9328795555</v>
      </c>
      <c r="I75" s="18">
        <f t="shared" si="53"/>
        <v>3.9781774517279986</v>
      </c>
      <c r="P75" s="16">
        <f t="shared" si="44"/>
        <v>152187.89604647763</v>
      </c>
      <c r="Q75" s="16">
        <f t="shared" si="45"/>
        <v>113988.77062018904</v>
      </c>
      <c r="R75" s="16">
        <f t="shared" si="46"/>
        <v>9968.64170073</v>
      </c>
      <c r="Z75" s="16">
        <f t="shared" si="47"/>
        <v>152734.83454826695</v>
      </c>
      <c r="AA75" s="16">
        <f t="shared" si="48"/>
        <v>135747.16545173305</v>
      </c>
      <c r="AB75" s="16">
        <f t="shared" si="54"/>
        <v>10804.003713486</v>
      </c>
      <c r="AJ75" s="16">
        <f t="shared" si="50"/>
        <v>133861.26652708565</v>
      </c>
      <c r="AK75" s="16">
        <f t="shared" si="51"/>
        <v>123232.23347291433</v>
      </c>
      <c r="AL75" s="16">
        <f t="shared" si="52"/>
        <v>9628.4660003505</v>
      </c>
    </row>
    <row r="76" spans="1:38" ht="12.75">
      <c r="A76" s="6">
        <v>40</v>
      </c>
      <c r="B76" s="6">
        <v>28.5714</v>
      </c>
      <c r="C76" s="10">
        <v>0.0005676</v>
      </c>
      <c r="D76" s="6">
        <f t="shared" si="40"/>
        <v>7.960000000000001</v>
      </c>
      <c r="F76" s="16">
        <f t="shared" si="41"/>
        <v>126547.29648691797</v>
      </c>
      <c r="G76" s="16">
        <f t="shared" si="42"/>
        <v>114852.20351308203</v>
      </c>
      <c r="H76" s="16">
        <f t="shared" si="43"/>
        <v>8903.452785876001</v>
      </c>
      <c r="I76" s="18">
        <f t="shared" si="53"/>
        <v>3.949558460021904</v>
      </c>
      <c r="P76" s="16">
        <f t="shared" si="44"/>
        <v>150283.69408535465</v>
      </c>
      <c r="Q76" s="16">
        <f t="shared" si="45"/>
        <v>112067.63924797866</v>
      </c>
      <c r="R76" s="16">
        <f t="shared" si="46"/>
        <v>9676.211879664</v>
      </c>
      <c r="Z76" s="16">
        <f t="shared" si="47"/>
        <v>148881.24289429488</v>
      </c>
      <c r="AA76" s="16">
        <f t="shared" si="48"/>
        <v>125346.75710570512</v>
      </c>
      <c r="AB76" s="16">
        <f t="shared" si="54"/>
        <v>10114.254795744002</v>
      </c>
      <c r="AJ76" s="16">
        <f t="shared" si="50"/>
        <v>129874.7890209036</v>
      </c>
      <c r="AK76" s="16">
        <f t="shared" si="51"/>
        <v>116409.2109790964</v>
      </c>
      <c r="AL76" s="16">
        <f t="shared" si="52"/>
        <v>9083.606080032001</v>
      </c>
    </row>
    <row r="77" spans="1:38" ht="12.75">
      <c r="A77" s="6">
        <v>45</v>
      </c>
      <c r="B77" s="6">
        <v>32.1429</v>
      </c>
      <c r="C77" s="10">
        <v>0.000555164</v>
      </c>
      <c r="D77" s="6">
        <f t="shared" si="40"/>
        <v>8.955</v>
      </c>
      <c r="F77" s="16">
        <f t="shared" si="41"/>
        <v>118272.42159243482</v>
      </c>
      <c r="G77" s="16">
        <f t="shared" si="42"/>
        <v>106537.07840756518</v>
      </c>
      <c r="H77" s="16">
        <f t="shared" si="43"/>
        <v>8109.903058944841</v>
      </c>
      <c r="I77" s="18">
        <f t="shared" si="53"/>
        <v>3.909015662939029</v>
      </c>
      <c r="P77" s="16">
        <f t="shared" si="44"/>
        <v>147707.49996040348</v>
      </c>
      <c r="Q77" s="16">
        <f t="shared" si="45"/>
        <v>109123.83337292986</v>
      </c>
      <c r="R77" s="16">
        <f t="shared" si="46"/>
        <v>9265.076501806561</v>
      </c>
      <c r="Z77" s="16">
        <f t="shared" si="47"/>
        <v>142658.7053504641</v>
      </c>
      <c r="AA77" s="16">
        <f t="shared" si="48"/>
        <v>118296.7946495359</v>
      </c>
      <c r="AB77" s="16">
        <f t="shared" si="54"/>
        <v>9413.853986145961</v>
      </c>
      <c r="AJ77" s="16">
        <f t="shared" si="50"/>
        <v>128435.41614031285</v>
      </c>
      <c r="AK77" s="16">
        <f t="shared" si="51"/>
        <v>108434.08385968715</v>
      </c>
      <c r="AL77" s="16">
        <f t="shared" si="52"/>
        <v>8544.96221298804</v>
      </c>
    </row>
    <row r="78" spans="1:38" ht="12.75">
      <c r="A78" s="6">
        <v>50</v>
      </c>
      <c r="B78" s="6">
        <v>35.7143</v>
      </c>
      <c r="C78" s="10">
        <v>0.000540271</v>
      </c>
      <c r="D78" s="6">
        <f t="shared" si="40"/>
        <v>9.950000000000001</v>
      </c>
      <c r="F78" s="16">
        <f t="shared" si="41"/>
        <v>110304.76745210539</v>
      </c>
      <c r="G78" s="16">
        <f t="shared" si="42"/>
        <v>101207.23254789461</v>
      </c>
      <c r="H78" s="16">
        <f t="shared" si="43"/>
        <v>7425.51150788496</v>
      </c>
      <c r="I78" s="18">
        <f t="shared" si="53"/>
        <v>3.8707263754842614</v>
      </c>
      <c r="P78" s="16">
        <f t="shared" si="44"/>
        <v>142339.66947217716</v>
      </c>
      <c r="Q78" s="16">
        <f t="shared" si="45"/>
        <v>105546.99719448948</v>
      </c>
      <c r="R78" s="16">
        <f t="shared" si="46"/>
        <v>8702.5100040876</v>
      </c>
      <c r="Z78" s="16">
        <f t="shared" si="47"/>
        <v>136217.73981976887</v>
      </c>
      <c r="AA78" s="16">
        <f t="shared" si="48"/>
        <v>111193.76018023113</v>
      </c>
      <c r="AB78" s="16">
        <f t="shared" si="54"/>
        <v>8685.82841840217</v>
      </c>
      <c r="AJ78" s="16">
        <f t="shared" si="50"/>
        <v>124087.6557313106</v>
      </c>
      <c r="AK78" s="16">
        <f t="shared" si="51"/>
        <v>98716.3442686894</v>
      </c>
      <c r="AL78" s="16">
        <f t="shared" si="52"/>
        <v>7821.93760166232</v>
      </c>
    </row>
    <row r="79" spans="1:38" ht="12.75">
      <c r="A79" s="6">
        <v>55</v>
      </c>
      <c r="B79" s="6">
        <v>39.2813</v>
      </c>
      <c r="C79" s="10">
        <v>0.000525397</v>
      </c>
      <c r="D79" s="6">
        <f t="shared" si="40"/>
        <v>10.945</v>
      </c>
      <c r="F79" s="16">
        <f t="shared" si="41"/>
        <v>105689.82194538011</v>
      </c>
      <c r="G79" s="16">
        <f t="shared" si="42"/>
        <v>91924.67805461989</v>
      </c>
      <c r="H79" s="16">
        <f t="shared" si="43"/>
        <v>6746.617733363371</v>
      </c>
      <c r="I79" s="18">
        <f t="shared" si="53"/>
        <v>3.8290861035161816</v>
      </c>
      <c r="P79" s="16">
        <f t="shared" si="44"/>
        <v>135721.65213074192</v>
      </c>
      <c r="Q79" s="16">
        <f t="shared" si="45"/>
        <v>98285.68120259143</v>
      </c>
      <c r="R79" s="16">
        <f t="shared" si="46"/>
        <v>7989.079874218442</v>
      </c>
      <c r="Z79" s="16">
        <f t="shared" si="47"/>
        <v>131059.50124146625</v>
      </c>
      <c r="AA79" s="16">
        <f t="shared" si="48"/>
        <v>102715.99875853375</v>
      </c>
      <c r="AB79" s="16">
        <f t="shared" si="54"/>
        <v>7981.165015350031</v>
      </c>
      <c r="AJ79" s="16">
        <f t="shared" si="50"/>
        <v>118758.0435412749</v>
      </c>
      <c r="AK79" s="16">
        <f t="shared" si="51"/>
        <v>87063.4564587251</v>
      </c>
      <c r="AL79" s="16">
        <f t="shared" si="52"/>
        <v>7026.807151334791</v>
      </c>
    </row>
    <row r="80" spans="1:38" ht="12.75">
      <c r="A80" s="6">
        <v>60</v>
      </c>
      <c r="B80" s="6">
        <v>42.85</v>
      </c>
      <c r="C80" s="10">
        <v>0.000504702</v>
      </c>
      <c r="D80" s="6">
        <f t="shared" si="40"/>
        <v>11.940000000000001</v>
      </c>
      <c r="F80" s="16">
        <f t="shared" si="41"/>
        <v>102523.78779294147</v>
      </c>
      <c r="G80" s="16">
        <f t="shared" si="42"/>
        <v>79408.21220705853</v>
      </c>
      <c r="H80" s="16">
        <f t="shared" si="43"/>
        <v>5966.557448274721</v>
      </c>
      <c r="I80" s="18">
        <f t="shared" si="53"/>
        <v>3.775723826531894</v>
      </c>
      <c r="P80" s="16">
        <f t="shared" si="44"/>
        <v>129067.71671176095</v>
      </c>
      <c r="Q80" s="16">
        <f t="shared" si="45"/>
        <v>88467.6166215724</v>
      </c>
      <c r="R80" s="16">
        <f t="shared" si="46"/>
        <v>7134.187846903921</v>
      </c>
      <c r="Z80" s="16">
        <f t="shared" si="47"/>
        <v>126721.43389588836</v>
      </c>
      <c r="AA80" s="16">
        <f t="shared" si="48"/>
        <v>92740.06610411164</v>
      </c>
      <c r="AB80" s="16">
        <f t="shared" si="54"/>
        <v>7197.35751508554</v>
      </c>
      <c r="AJ80" s="16">
        <f t="shared" si="50"/>
        <v>112894.23840048676</v>
      </c>
      <c r="AK80" s="16">
        <f t="shared" si="51"/>
        <v>77355.76159951324</v>
      </c>
      <c r="AL80" s="16">
        <f t="shared" si="52"/>
        <v>6239.35071639</v>
      </c>
    </row>
    <row r="81" spans="1:38" ht="12.75">
      <c r="A81" s="6">
        <v>65</v>
      </c>
      <c r="B81" s="6">
        <v>46.64</v>
      </c>
      <c r="C81" s="10">
        <v>0.000481166</v>
      </c>
      <c r="D81" s="6">
        <f t="shared" si="40"/>
        <v>12.935</v>
      </c>
      <c r="F81" s="16">
        <f t="shared" si="41"/>
        <v>101061.89480975182</v>
      </c>
      <c r="G81" s="16">
        <f t="shared" si="42"/>
        <v>66884.77185691484</v>
      </c>
      <c r="H81" s="16">
        <f t="shared" si="43"/>
        <v>5251.048473350401</v>
      </c>
      <c r="I81" s="18">
        <f t="shared" si="53"/>
        <v>3.720246027354174</v>
      </c>
      <c r="P81" s="16">
        <f t="shared" si="44"/>
        <v>121847.64406445967</v>
      </c>
      <c r="Q81" s="16">
        <f t="shared" si="45"/>
        <v>78521.02260220698</v>
      </c>
      <c r="R81" s="16">
        <f t="shared" si="46"/>
        <v>6264.760129449361</v>
      </c>
      <c r="Z81" s="16">
        <f t="shared" si="47"/>
        <v>121398.15084522794</v>
      </c>
      <c r="AA81" s="16">
        <f t="shared" si="48"/>
        <v>83446.84915477206</v>
      </c>
      <c r="AB81" s="16">
        <f t="shared" si="54"/>
        <v>6404.717913564601</v>
      </c>
      <c r="AJ81" s="16">
        <f t="shared" si="50"/>
        <v>107798.65275818473</v>
      </c>
      <c r="AK81" s="16">
        <f t="shared" si="51"/>
        <v>69037.34724181527</v>
      </c>
      <c r="AL81" s="16">
        <f t="shared" si="52"/>
        <v>5528.983851024481</v>
      </c>
    </row>
    <row r="82" spans="1:38" ht="12.75">
      <c r="A82" s="6">
        <v>70</v>
      </c>
      <c r="B82" s="6">
        <v>50.7889</v>
      </c>
      <c r="C82" s="10">
        <v>0.000455456</v>
      </c>
      <c r="D82" s="6">
        <f t="shared" si="40"/>
        <v>13.930000000000001</v>
      </c>
      <c r="F82" s="16">
        <f t="shared" si="41"/>
        <v>101427.009616522</v>
      </c>
      <c r="G82" s="16">
        <f t="shared" si="42"/>
        <v>50784.99038347799</v>
      </c>
      <c r="H82" s="16">
        <f t="shared" si="43"/>
        <v>4504.794946306561</v>
      </c>
      <c r="I82" s="18">
        <f t="shared" si="53"/>
        <v>3.6536750271209995</v>
      </c>
      <c r="P82" s="16">
        <f t="shared" si="44"/>
        <v>115437.71200961585</v>
      </c>
      <c r="Q82" s="16">
        <f t="shared" si="45"/>
        <v>69754.95465705081</v>
      </c>
      <c r="R82" s="16">
        <f t="shared" si="46"/>
        <v>5480.87528508288</v>
      </c>
      <c r="Z82" s="16">
        <f t="shared" si="47"/>
        <v>113651.82711467546</v>
      </c>
      <c r="AA82" s="16">
        <f t="shared" si="48"/>
        <v>72363.67288532454</v>
      </c>
      <c r="AB82" s="16">
        <f t="shared" si="54"/>
        <v>5505.227474408641</v>
      </c>
      <c r="AJ82" s="16">
        <f t="shared" si="50"/>
        <v>101994.62255973155</v>
      </c>
      <c r="AK82" s="16">
        <f t="shared" si="51"/>
        <v>63126.37744026845</v>
      </c>
      <c r="AL82" s="16">
        <f t="shared" si="52"/>
        <v>4886.84365443648</v>
      </c>
    </row>
    <row r="83" spans="1:38" ht="12.75">
      <c r="A83" s="6">
        <v>75</v>
      </c>
      <c r="B83" s="6">
        <v>54.8951</v>
      </c>
      <c r="C83" s="10">
        <v>0.000430244</v>
      </c>
      <c r="D83" s="6">
        <f t="shared" si="40"/>
        <v>14.925</v>
      </c>
      <c r="F83" s="16">
        <f t="shared" si="41"/>
        <v>94204.90436709425</v>
      </c>
      <c r="G83" s="16">
        <f t="shared" si="42"/>
        <v>43796.095632905744</v>
      </c>
      <c r="H83" s="16">
        <f t="shared" si="43"/>
        <v>3858.12916381512</v>
      </c>
      <c r="I83" s="18">
        <f t="shared" si="53"/>
        <v>3.5863767630157897</v>
      </c>
      <c r="P83" s="16">
        <f t="shared" si="44"/>
        <v>109109.64812788588</v>
      </c>
      <c r="Q83" s="16">
        <f t="shared" si="45"/>
        <v>62786.35187211411</v>
      </c>
      <c r="R83" s="16">
        <f t="shared" si="46"/>
        <v>4805.74032610752</v>
      </c>
      <c r="Z83" s="16">
        <f t="shared" si="47"/>
        <v>106944.65431838426</v>
      </c>
      <c r="AA83" s="16">
        <f t="shared" si="48"/>
        <v>61045.34568161574</v>
      </c>
      <c r="AB83" s="16">
        <f t="shared" si="54"/>
        <v>4696.5392876088</v>
      </c>
      <c r="AJ83" s="16">
        <f t="shared" si="50"/>
        <v>95504.53161058357</v>
      </c>
      <c r="AK83" s="16">
        <f t="shared" si="51"/>
        <v>58963.46838941643</v>
      </c>
      <c r="AL83" s="16">
        <f t="shared" si="52"/>
        <v>4318.50128387616</v>
      </c>
    </row>
    <row r="84" spans="1:38" ht="12.75">
      <c r="A84" s="6">
        <v>80</v>
      </c>
      <c r="B84" s="6">
        <v>58.7683</v>
      </c>
      <c r="C84" s="10">
        <v>0.000406462</v>
      </c>
      <c r="D84" s="6">
        <f t="shared" si="40"/>
        <v>15.920000000000002</v>
      </c>
      <c r="F84" s="16">
        <f t="shared" si="41"/>
        <v>84655.77003717585</v>
      </c>
      <c r="G84" s="16">
        <f t="shared" si="42"/>
        <v>37122.229962824145</v>
      </c>
      <c r="H84" s="16">
        <f t="shared" si="43"/>
        <v>3216.3884507512803</v>
      </c>
      <c r="I84" s="18">
        <f t="shared" si="53"/>
        <v>3.5073684940036816</v>
      </c>
      <c r="P84" s="16">
        <f t="shared" si="44"/>
        <v>101905.31996533679</v>
      </c>
      <c r="Q84" s="16">
        <f t="shared" si="45"/>
        <v>53946.6800346632</v>
      </c>
      <c r="R84" s="16">
        <f t="shared" si="46"/>
        <v>4116.34755724752</v>
      </c>
      <c r="Z84" s="16">
        <f t="shared" si="47"/>
        <v>98723.54120122944</v>
      </c>
      <c r="AA84" s="16">
        <f t="shared" si="48"/>
        <v>57808.45879877056</v>
      </c>
      <c r="AB84" s="16">
        <f t="shared" si="54"/>
        <v>4134.307649764321</v>
      </c>
      <c r="AJ84" s="16">
        <f t="shared" si="50"/>
        <v>88688.95815405203</v>
      </c>
      <c r="AK84" s="16">
        <f t="shared" si="51"/>
        <v>53353.04184594798</v>
      </c>
      <c r="AL84" s="16">
        <f t="shared" si="52"/>
        <v>3751.5992077519204</v>
      </c>
    </row>
    <row r="85" spans="1:38" ht="12.75">
      <c r="A85" s="6">
        <v>85</v>
      </c>
      <c r="B85" s="6">
        <v>62.9145</v>
      </c>
      <c r="C85" s="10">
        <v>0.000380801</v>
      </c>
      <c r="D85" s="6">
        <f t="shared" si="40"/>
        <v>16.915</v>
      </c>
      <c r="P85" s="16">
        <f t="shared" si="44"/>
        <v>90890.54235322449</v>
      </c>
      <c r="Q85" s="16">
        <f t="shared" si="45"/>
        <v>45315.45764677551</v>
      </c>
      <c r="R85" s="16">
        <f t="shared" si="46"/>
        <v>3370.34241776988</v>
      </c>
      <c r="Z85" s="16">
        <f t="shared" si="47"/>
        <v>89446.77025784446</v>
      </c>
      <c r="AA85" s="16">
        <f t="shared" si="48"/>
        <v>53842.22974215554</v>
      </c>
      <c r="AB85" s="16">
        <f t="shared" si="54"/>
        <v>3545.60734989522</v>
      </c>
      <c r="AJ85" s="16">
        <f t="shared" si="50"/>
        <v>68033.72631281998</v>
      </c>
      <c r="AK85" s="16">
        <f t="shared" si="51"/>
        <v>44384.940353846694</v>
      </c>
      <c r="AL85" s="16">
        <f t="shared" si="52"/>
        <v>2781.7379617329602</v>
      </c>
    </row>
    <row r="86" spans="1:38" ht="12.75">
      <c r="A86" s="6">
        <v>90</v>
      </c>
      <c r="B86" s="6">
        <v>67.6747</v>
      </c>
      <c r="C86" s="10">
        <v>0.00035124</v>
      </c>
      <c r="D86" s="6">
        <f t="shared" si="40"/>
        <v>17.91</v>
      </c>
      <c r="P86" s="16">
        <f t="shared" si="44"/>
        <v>50638.534757376256</v>
      </c>
      <c r="Q86" s="16">
        <f t="shared" si="45"/>
        <v>42332.56524262375</v>
      </c>
      <c r="R86" s="16">
        <f t="shared" si="46"/>
        <v>2121.9328922767204</v>
      </c>
      <c r="Z86" s="16">
        <f t="shared" si="47"/>
        <v>74785.13912843504</v>
      </c>
      <c r="AA86" s="16">
        <f t="shared" si="48"/>
        <v>44329.52753823163</v>
      </c>
      <c r="AB86" s="16">
        <f t="shared" si="54"/>
        <v>2718.6225520896005</v>
      </c>
      <c r="AJ86" s="16"/>
      <c r="AK86" s="16"/>
      <c r="AL86" s="16"/>
    </row>
    <row r="87" spans="1:28" ht="12.75">
      <c r="A87" s="6">
        <v>95</v>
      </c>
      <c r="B87" s="6">
        <v>72.6892</v>
      </c>
      <c r="C87" s="10">
        <v>0.000318567</v>
      </c>
      <c r="D87" s="6">
        <f t="shared" si="40"/>
        <v>18.905</v>
      </c>
      <c r="Z87" s="16"/>
      <c r="AA87" s="16"/>
      <c r="AB87" s="16">
        <f t="shared" si="54"/>
        <v>2352.54786650802</v>
      </c>
    </row>
    <row r="88" spans="1:28" ht="12.75">
      <c r="A88" s="6">
        <v>100</v>
      </c>
      <c r="B88" s="6">
        <v>77.9739</v>
      </c>
      <c r="C88" s="10">
        <v>0.000282737</v>
      </c>
      <c r="D88" s="6">
        <f t="shared" si="40"/>
        <v>19.900000000000002</v>
      </c>
      <c r="Z88" s="16"/>
      <c r="AA88" s="16"/>
      <c r="AB88" s="16">
        <f t="shared" si="54"/>
        <v>1788.2023506312416</v>
      </c>
    </row>
    <row r="89" spans="1:4" ht="12.75">
      <c r="A89" s="6">
        <v>105</v>
      </c>
      <c r="B89" s="6">
        <v>84.3846</v>
      </c>
      <c r="C89" s="10">
        <v>0.000240325</v>
      </c>
      <c r="D89" s="6">
        <f t="shared" si="40"/>
        <v>20.895</v>
      </c>
    </row>
    <row r="90" spans="1:4" ht="12.75">
      <c r="A90" s="6">
        <v>110</v>
      </c>
      <c r="B90" s="6">
        <v>91.3462</v>
      </c>
      <c r="C90" s="10">
        <v>0.000193692</v>
      </c>
      <c r="D90" s="6">
        <f t="shared" si="40"/>
        <v>21.89</v>
      </c>
    </row>
    <row r="91" spans="1:4" ht="12.75">
      <c r="A91" s="6">
        <v>115</v>
      </c>
      <c r="B91" s="6">
        <v>99.0385</v>
      </c>
      <c r="C91" s="10">
        <v>0.000137077</v>
      </c>
      <c r="D91" s="6">
        <f t="shared" si="40"/>
        <v>22.885</v>
      </c>
    </row>
    <row r="92" spans="1:4" ht="12.75">
      <c r="A92" s="6">
        <v>120</v>
      </c>
      <c r="B92" s="6">
        <v>106.731</v>
      </c>
      <c r="C92" s="10">
        <v>8.04615E-05</v>
      </c>
      <c r="D92" s="6">
        <f t="shared" si="40"/>
        <v>23.880000000000003</v>
      </c>
    </row>
  </sheetData>
  <printOptions/>
  <pageMargins left="0.75" right="0.75" top="1" bottom="1" header="0.5" footer="0.5"/>
  <pageSetup orientation="portrait" paperSize="9"/>
  <headerFooter alignWithMargins="0">
    <oddHeader>&amp;LFROM \123\DATA\YOUNG\PRGC.WK1,   September 24, 1987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Christine Curcio</cp:lastModifiedBy>
  <dcterms:created xsi:type="dcterms:W3CDTF">2010-04-12T20:02:44Z</dcterms:created>
  <dcterms:modified xsi:type="dcterms:W3CDTF">2010-05-31T11:35:55Z</dcterms:modified>
  <cp:category/>
  <cp:version/>
  <cp:contentType/>
  <cp:contentStatus/>
</cp:coreProperties>
</file>